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30" windowWidth="14805" windowHeight="7785"/>
  </bookViews>
  <sheets>
    <sheet name="RegKasse" sheetId="1" r:id="rId1"/>
  </sheets>
  <definedNames>
    <definedName name="_xlnm.Print_Area" localSheetId="0">RegKasse!$A$1:$P$70,RegKasse!$R$1:$AG$70</definedName>
  </definedNames>
  <calcPr calcId="145621"/>
</workbook>
</file>

<file path=xl/calcChain.xml><?xml version="1.0" encoding="utf-8"?>
<calcChain xmlns="http://schemas.openxmlformats.org/spreadsheetml/2006/main">
  <c r="G29" i="1" l="1"/>
  <c r="F30" i="1"/>
  <c r="G28" i="1"/>
  <c r="G22" i="1" l="1"/>
  <c r="G21" i="1"/>
  <c r="G27" i="1"/>
  <c r="G25" i="1"/>
  <c r="F21" i="1"/>
  <c r="F25" i="1"/>
  <c r="O22" i="1"/>
  <c r="M22" i="1"/>
  <c r="K22" i="1"/>
  <c r="O26" i="1"/>
  <c r="M26" i="1"/>
  <c r="K26" i="1"/>
  <c r="K29" i="1"/>
  <c r="O30" i="1"/>
  <c r="O29" i="1"/>
  <c r="M30" i="1"/>
  <c r="M29" i="1"/>
  <c r="K30" i="1"/>
  <c r="I35" i="1"/>
  <c r="A53" i="1"/>
  <c r="A64" i="1" l="1"/>
  <c r="A54" i="1"/>
  <c r="C42" i="1"/>
  <c r="C43" i="1"/>
  <c r="C44" i="1"/>
  <c r="C45" i="1"/>
  <c r="C46" i="1"/>
  <c r="M35" i="1"/>
  <c r="M36" i="1"/>
  <c r="M37" i="1"/>
  <c r="M38" i="1"/>
  <c r="I37" i="1"/>
  <c r="I38" i="1"/>
  <c r="I36" i="1"/>
  <c r="A16" i="1" l="1"/>
  <c r="M45" i="1"/>
  <c r="M42" i="1"/>
  <c r="D50" i="1"/>
  <c r="M47" i="1"/>
  <c r="M44" i="1"/>
  <c r="M43" i="1"/>
  <c r="D49" i="1"/>
  <c r="D48" i="1"/>
  <c r="D47" i="1"/>
  <c r="D46" i="1"/>
  <c r="D45" i="1"/>
  <c r="D44" i="1"/>
  <c r="D43" i="1"/>
  <c r="D42" i="1"/>
  <c r="K47" i="1"/>
  <c r="K46" i="1"/>
  <c r="K45" i="1"/>
  <c r="K44" i="1"/>
  <c r="K43" i="1"/>
  <c r="K42" i="1"/>
  <c r="C50" i="1"/>
  <c r="C49" i="1"/>
  <c r="C48" i="1"/>
  <c r="C47" i="1"/>
  <c r="A52" i="1"/>
  <c r="P14" i="1"/>
  <c r="F54" i="1" l="1"/>
  <c r="W53" i="1"/>
  <c r="Z10" i="1" l="1"/>
  <c r="Z8" i="1"/>
  <c r="Z6" i="1"/>
  <c r="S10" i="1"/>
  <c r="S8" i="1"/>
  <c r="S6" i="1"/>
  <c r="I54" i="1"/>
  <c r="O27" i="1"/>
  <c r="O28" i="1" s="1"/>
  <c r="M27" i="1"/>
  <c r="M28" i="1" s="1"/>
  <c r="K27" i="1"/>
  <c r="K28" i="1" l="1"/>
  <c r="F53" i="1"/>
  <c r="I53" i="1" s="1"/>
  <c r="Z53" i="1"/>
  <c r="AD53" i="1" s="1"/>
  <c r="M54" i="1"/>
  <c r="M53" i="1" l="1"/>
</calcChain>
</file>

<file path=xl/sharedStrings.xml><?xml version="1.0" encoding="utf-8"?>
<sst xmlns="http://schemas.openxmlformats.org/spreadsheetml/2006/main" count="161" uniqueCount="95">
  <si>
    <t>Bestellformular</t>
  </si>
  <si>
    <t>LBG-Registrierkasse</t>
  </si>
  <si>
    <t>Stammkunden</t>
  </si>
  <si>
    <t>Bestellung</t>
  </si>
  <si>
    <t>■</t>
  </si>
  <si>
    <t>Stück</t>
  </si>
  <si>
    <t>+</t>
  </si>
  <si>
    <t>"LBG-Registrierkassen"-Paket</t>
  </si>
  <si>
    <t>Lagerverwaltung</t>
  </si>
  <si>
    <t>Bestellwesen</t>
  </si>
  <si>
    <t>Kassabuch</t>
  </si>
  <si>
    <t>Debitorenverwaltung</t>
  </si>
  <si>
    <t>Gutscheinverwaltung</t>
  </si>
  <si>
    <t>Geschäftsführer:</t>
  </si>
  <si>
    <t>LBG Computerdienst GmbH</t>
  </si>
  <si>
    <t>Ein Unternehmen von LBG Österreich</t>
  </si>
  <si>
    <t>Sitz: Korneuburg, FN 58341 x, HG Korneuburg</t>
  </si>
  <si>
    <t>DVR 05 79921, UID ATU 16107004</t>
  </si>
  <si>
    <t>DI Franz Fensl</t>
  </si>
  <si>
    <t>Dr. Thomas Klikovics</t>
  </si>
  <si>
    <t>DI Andreas Pfaller</t>
  </si>
  <si>
    <t>Kundennummer von LBG-CD auszufüllen:</t>
  </si>
  <si>
    <t>LBG-Ansprechpartner für diese Bestellung:</t>
  </si>
  <si>
    <r>
      <t xml:space="preserve">Die Allgemeinen Geschäftsbedingungen der LBG-CD, abrufbar unter </t>
    </r>
    <r>
      <rPr>
        <u/>
        <sz val="8"/>
        <color rgb="FF0000FF"/>
        <rFont val="Arial"/>
        <family val="2"/>
      </rPr>
      <t>www.lbg-cd.at</t>
    </r>
    <r>
      <rPr>
        <sz val="8"/>
        <color theme="1"/>
        <rFont val="Arial"/>
        <family val="2"/>
      </rPr>
      <t>, gelten als vereinbart.</t>
    </r>
  </si>
  <si>
    <t>Ort, 
Datum</t>
  </si>
  <si>
    <t>Unter-schrift</t>
  </si>
  <si>
    <t>Besteller</t>
  </si>
  <si>
    <t>Kunde:</t>
  </si>
  <si>
    <t>Ansprech-partner:</t>
  </si>
  <si>
    <t>Vorname Nachname   bzw.   Firmenname</t>
  </si>
  <si>
    <t>Straße / Hausnr.:</t>
  </si>
  <si>
    <t>PLZ / Ort:</t>
  </si>
  <si>
    <t>Email:</t>
  </si>
  <si>
    <t>FIBU-Schnittstelle</t>
  </si>
  <si>
    <t>Office</t>
  </si>
  <si>
    <t>Waage</t>
  </si>
  <si>
    <t>Werbedisplay</t>
  </si>
  <si>
    <t>Bankomat/NFC Paylife</t>
  </si>
  <si>
    <t>Kreditkarte Paylife</t>
  </si>
  <si>
    <t>REA Card</t>
  </si>
  <si>
    <t>………………………</t>
  </si>
  <si>
    <t>Mobil / Telefon:</t>
  </si>
  <si>
    <t>netto</t>
  </si>
  <si>
    <t>20% USt.</t>
  </si>
  <si>
    <t>*</t>
  </si>
  <si>
    <t>brutto</t>
  </si>
  <si>
    <t>Bestellformular Hardware</t>
  </si>
  <si>
    <t>Brain Card/ATS Card</t>
  </si>
  <si>
    <t>CardComplete</t>
  </si>
  <si>
    <t>Orderman-Funkboniersystem, Filialsystem</t>
  </si>
  <si>
    <t>Auf Anfrage erstellen wir für Sie gerne ein individuelles Angebot für:</t>
  </si>
  <si>
    <r>
      <t xml:space="preserve">15" Touch-PC / </t>
    </r>
    <r>
      <rPr>
        <b/>
        <sz val="10"/>
        <color rgb="FFFF9900"/>
        <rFont val="Arial"/>
        <family val="2"/>
      </rPr>
      <t>Tablet</t>
    </r>
  </si>
  <si>
    <t>Summe Hardwarepreis:</t>
  </si>
  <si>
    <t>€</t>
  </si>
  <si>
    <t>Kassenlade</t>
  </si>
  <si>
    <t>Banknotenprüfgerät</t>
  </si>
  <si>
    <t>Barcodescanner</t>
  </si>
  <si>
    <t>Barcodescanner light</t>
  </si>
  <si>
    <r>
      <t xml:space="preserve">Bondrucker / </t>
    </r>
    <r>
      <rPr>
        <b/>
        <sz val="9"/>
        <color rgb="FFFF9900"/>
        <rFont val="Arial"/>
        <family val="2"/>
      </rPr>
      <t>Mobildrucker</t>
    </r>
  </si>
  <si>
    <t>Die Abbildungen müssen nicht den tatsächlichen Produkten entsprechen.</t>
  </si>
  <si>
    <t>Notebook: HP Probook 450 G2</t>
  </si>
  <si>
    <t>Tablet: Acer Aspire Switch 10 HD</t>
  </si>
  <si>
    <t>72 Scans/Sek., Lesebreite 200mm</t>
  </si>
  <si>
    <t>Prüfung in 0,3 Sek., akustische Warnung</t>
  </si>
  <si>
    <t>256 Scans/Sek., Lesebreite 65mm</t>
  </si>
  <si>
    <t>abschließbar, Schein- &amp; Münzfächer</t>
  </si>
  <si>
    <t>Touch Monitor 15" TFT</t>
  </si>
  <si>
    <t>8 ms Reaktionszeit, wenig Platzbedarf</t>
  </si>
  <si>
    <t>Windows 8.1, Intel Dual-Core i5-4210M bis zu 2,70 GHz, 500 GB SATA Festplatte, 4 GB RAM, 15,6" blendfreies HD LED-Display</t>
  </si>
  <si>
    <r>
      <t xml:space="preserve">Ich bestelle die nachstehend angeführte Stückzahl der jeweiligen Hardware zu den angegebenen Stückpreisen.
Weitere Produktdetails finden Sie auf unserer Homepage </t>
    </r>
    <r>
      <rPr>
        <u/>
        <sz val="10"/>
        <color rgb="FF0000FF"/>
        <rFont val="Arial"/>
        <family val="2"/>
      </rPr>
      <t>www.lbg-cd.at</t>
    </r>
  </si>
  <si>
    <t>Windows 8.1, Intel Quad-Core-Prozessor mit bis zu 1.83 GHz, hochauflösendes 10.1" IPS-Multitouch-Display, inkl. Tastatur</t>
  </si>
  <si>
    <t>15" Touch-PC: SP-600</t>
  </si>
  <si>
    <t>12" Touch-PC Kompaktgerät: PT-6212</t>
  </si>
  <si>
    <t>Windows Betriebssystem, Intel Dual-Core 1,86 GHz, 4GB RAM, 160GB HDD, 15" LCD (1024 x 768)
• großer Neigungswinkel
• kompakte Bauweise (platzsparend)
• staub- und spritzwassergeschützt
• lüfterlose Technologie</t>
  </si>
  <si>
    <t>Windows Betriebssystem, Intel Dual-Core 1,6 GHz, 1GB RAM, 160GB HDD, 12.1" ELO-Touch (1024 x 768)
• integrierter Epson-Bondrucker
• Kunden-Display
• kompakte Bauweise (platzsparend)
• lüfterlose Technologie</t>
  </si>
  <si>
    <r>
      <t xml:space="preserve">Bondrucker
</t>
    </r>
    <r>
      <rPr>
        <sz val="7"/>
        <rFont val="Arial"/>
        <family val="2"/>
      </rPr>
      <t xml:space="preserve">   Druck 150 mm/sec.</t>
    </r>
  </si>
  <si>
    <r>
      <t xml:space="preserve">mobiler Bondrucker
</t>
    </r>
    <r>
      <rPr>
        <sz val="7"/>
        <rFont val="Arial"/>
        <family val="2"/>
      </rPr>
      <t xml:space="preserve">   Druck 100 mm/sec.</t>
    </r>
  </si>
  <si>
    <t>50% Anzahlung bei Auftragserteilung</t>
  </si>
  <si>
    <t>Hinweis: Bitte um Verständnis, dass erst nach erhaltener Anzahlung der Installations- und Schulungstermin zustande kommen kann!</t>
  </si>
  <si>
    <t>Auswahl Variante:</t>
  </si>
  <si>
    <t>"Pro"</t>
  </si>
  <si>
    <t>"Simplex"</t>
  </si>
  <si>
    <t>"Mobil"</t>
  </si>
  <si>
    <t>inkl. Installations- (1h) und Einschulungspaket (3 Std.)</t>
  </si>
  <si>
    <r>
      <t>Zusatzmodule</t>
    </r>
    <r>
      <rPr>
        <sz val="10"/>
        <color theme="1"/>
        <rFont val="Arial"/>
        <family val="2"/>
      </rPr>
      <t xml:space="preserve"> (nur bei </t>
    </r>
    <r>
      <rPr>
        <b/>
        <sz val="10"/>
        <color rgb="FF0066CC"/>
        <rFont val="Arial"/>
        <family val="2"/>
      </rPr>
      <t>"Pro"</t>
    </r>
    <r>
      <rPr>
        <sz val="10"/>
        <color theme="1"/>
        <rFont val="Arial"/>
        <family val="2"/>
      </rPr>
      <t xml:space="preserve"> möglich)</t>
    </r>
  </si>
  <si>
    <r>
      <t xml:space="preserve">Software "LBG-Registrierkasse </t>
    </r>
    <r>
      <rPr>
        <b/>
        <sz val="10"/>
        <color rgb="FF0066CC"/>
        <rFont val="Arial"/>
        <family val="2"/>
      </rPr>
      <t>Pro</t>
    </r>
    <r>
      <rPr>
        <sz val="10"/>
        <color theme="1"/>
        <rFont val="Arial"/>
        <family val="2"/>
      </rPr>
      <t xml:space="preserve"> bzw. </t>
    </r>
    <r>
      <rPr>
        <b/>
        <sz val="10"/>
        <color rgb="FF0066CC"/>
        <rFont val="Arial"/>
        <family val="2"/>
      </rPr>
      <t>Simplex</t>
    </r>
    <r>
      <rPr>
        <sz val="10"/>
        <rFont val="Arial"/>
        <family val="2"/>
      </rPr>
      <t>"</t>
    </r>
  </si>
  <si>
    <r>
      <t xml:space="preserve">Software "LBG-Registrierkasse </t>
    </r>
    <r>
      <rPr>
        <b/>
        <sz val="10"/>
        <color rgb="FF0066CC"/>
        <rFont val="Arial"/>
        <family val="2"/>
      </rPr>
      <t>Pro</t>
    </r>
    <r>
      <rPr>
        <sz val="10"/>
        <color theme="1"/>
        <rFont val="Arial"/>
        <family val="2"/>
      </rPr>
      <t xml:space="preserve"> bzw. </t>
    </r>
    <r>
      <rPr>
        <b/>
        <sz val="10"/>
        <color rgb="FF0066CC"/>
        <rFont val="Arial"/>
        <family val="2"/>
      </rPr>
      <t>Simplex</t>
    </r>
    <r>
      <rPr>
        <sz val="10"/>
        <rFont val="Arial"/>
        <family val="2"/>
      </rPr>
      <t>"</t>
    </r>
    <r>
      <rPr>
        <b/>
        <sz val="10"/>
        <color rgb="FF0066CC"/>
        <rFont val="Arial"/>
        <family val="2"/>
      </rPr>
      <t xml:space="preserve">
</t>
    </r>
    <r>
      <rPr>
        <sz val="10"/>
        <rFont val="Arial"/>
        <family val="2"/>
      </rPr>
      <t>(Eigeninstallation und ohne Einschulung)</t>
    </r>
  </si>
  <si>
    <t>Einmalige Lizenzgebühr</t>
  </si>
  <si>
    <t>Kontakt:</t>
  </si>
  <si>
    <t>Tel: 02262/64234</t>
  </si>
  <si>
    <t>alle Preise in € exkl. 20% USt., Abholpreise, gültig bis 31.12.2016</t>
  </si>
  <si>
    <r>
      <t xml:space="preserve">Bitte übermitteln Sie das ausgefüllte und unterschriebene Bestellformular, die Wartungsvereinbarung 
und den Bankeinzug per Fax an 02262 / 64234-94 od. per Mail an </t>
    </r>
    <r>
      <rPr>
        <b/>
        <u/>
        <sz val="10"/>
        <color rgb="FF0000FF"/>
        <rFont val="Arial"/>
        <family val="2"/>
      </rPr>
      <t>registrierkasse@lbg.at</t>
    </r>
    <r>
      <rPr>
        <b/>
        <sz val="10"/>
        <color theme="1"/>
        <rFont val="Arial"/>
        <family val="2"/>
      </rPr>
      <t xml:space="preserve"> – Vielen Dank!</t>
    </r>
  </si>
  <si>
    <r>
      <t xml:space="preserve">Bitte übermitteln Sie das ausgefüllte und unterschriebene Bestellformular
per Fax an 02262 / 64234-94 oder per Mail an </t>
    </r>
    <r>
      <rPr>
        <b/>
        <u/>
        <sz val="10"/>
        <color rgb="FF0000FF"/>
        <rFont val="Arial"/>
        <family val="2"/>
      </rPr>
      <t>registrierkasse@lbg.at</t>
    </r>
    <r>
      <rPr>
        <b/>
        <sz val="10"/>
        <color theme="1"/>
        <rFont val="Arial"/>
        <family val="2"/>
      </rPr>
      <t xml:space="preserve"> – Vielen Dank!</t>
    </r>
  </si>
  <si>
    <t>E-Mail: registrierkasse@lbg.at</t>
  </si>
  <si>
    <t>Ansprechpartner bei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</si>
</sst>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rgb="FF0066CC"/>
      <name val="Arial"/>
      <family val="2"/>
    </font>
    <font>
      <b/>
      <sz val="10"/>
      <color rgb="FF0066CC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2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u/>
      <sz val="10"/>
      <color rgb="FF0000FF"/>
      <name val="Arial"/>
      <family val="2"/>
    </font>
    <font>
      <u/>
      <sz val="8"/>
      <color rgb="FF0000FF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rgb="FFFF9900"/>
      <name val="Arial"/>
      <family val="2"/>
    </font>
    <font>
      <sz val="10"/>
      <color rgb="FFFF99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2"/>
      <name val="Arial"/>
      <family val="2"/>
    </font>
    <font>
      <b/>
      <sz val="14"/>
      <name val="Arial"/>
      <family val="2"/>
    </font>
    <font>
      <sz val="2"/>
      <color theme="1"/>
      <name val="Calibri"/>
      <family val="2"/>
      <scheme val="minor"/>
    </font>
    <font>
      <b/>
      <sz val="9"/>
      <color rgb="FFFF9900"/>
      <name val="Arial"/>
      <family val="2"/>
    </font>
    <font>
      <sz val="1"/>
      <color theme="1"/>
      <name val="Arial"/>
      <family val="2"/>
    </font>
    <font>
      <sz val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rgb="FF0066CC"/>
      <name val="Arial"/>
      <family val="2"/>
    </font>
    <font>
      <b/>
      <sz val="10"/>
      <color rgb="FF0066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3">
    <xf numFmtId="0" fontId="0" fillId="0" borderId="0" xfId="0"/>
    <xf numFmtId="3" fontId="5" fillId="2" borderId="18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left" indent="3"/>
      <protection locked="0"/>
    </xf>
    <xf numFmtId="4" fontId="2" fillId="0" borderId="0" xfId="0" applyNumberFormat="1" applyFont="1" applyProtection="1"/>
    <xf numFmtId="4" fontId="7" fillId="0" borderId="0" xfId="0" applyNumberFormat="1" applyFont="1" applyProtection="1"/>
    <xf numFmtId="4" fontId="9" fillId="0" borderId="0" xfId="0" applyNumberFormat="1" applyFont="1" applyProtection="1"/>
    <xf numFmtId="4" fontId="6" fillId="0" borderId="0" xfId="0" applyNumberFormat="1" applyFont="1" applyAlignment="1" applyProtection="1">
      <alignment vertical="center" wrapText="1"/>
    </xf>
    <xf numFmtId="4" fontId="14" fillId="0" borderId="0" xfId="0" applyNumberFormat="1" applyFont="1" applyProtection="1"/>
    <xf numFmtId="4" fontId="1" fillId="0" borderId="0" xfId="0" applyNumberFormat="1" applyFont="1" applyProtection="1"/>
    <xf numFmtId="0" fontId="10" fillId="0" borderId="17" xfId="0" applyFont="1" applyBorder="1" applyAlignment="1" applyProtection="1"/>
    <xf numFmtId="4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4" fontId="24" fillId="0" borderId="16" xfId="0" applyNumberFormat="1" applyFont="1" applyFill="1" applyBorder="1" applyAlignment="1" applyProtection="1"/>
    <xf numFmtId="0" fontId="24" fillId="0" borderId="17" xfId="0" applyFont="1" applyFill="1" applyBorder="1" applyAlignment="1" applyProtection="1"/>
    <xf numFmtId="0" fontId="24" fillId="0" borderId="18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0" fontId="24" fillId="0" borderId="16" xfId="0" applyFont="1" applyFill="1" applyBorder="1" applyAlignment="1" applyProtection="1"/>
    <xf numFmtId="4" fontId="24" fillId="0" borderId="17" xfId="0" applyNumberFormat="1" applyFont="1" applyFill="1" applyBorder="1" applyAlignment="1" applyProtection="1"/>
    <xf numFmtId="4" fontId="1" fillId="0" borderId="9" xfId="0" applyNumberFormat="1" applyFont="1" applyBorder="1" applyProtection="1"/>
    <xf numFmtId="4" fontId="1" fillId="0" borderId="10" xfId="0" applyNumberFormat="1" applyFont="1" applyBorder="1" applyProtection="1"/>
    <xf numFmtId="0" fontId="24" fillId="0" borderId="2" xfId="0" applyFont="1" applyFill="1" applyBorder="1" applyAlignment="1" applyProtection="1"/>
    <xf numFmtId="0" fontId="4" fillId="0" borderId="3" xfId="0" applyFont="1" applyBorder="1" applyAlignment="1" applyProtection="1"/>
    <xf numFmtId="4" fontId="24" fillId="0" borderId="0" xfId="0" applyNumberFormat="1" applyFont="1" applyFill="1" applyBorder="1" applyAlignment="1" applyProtection="1"/>
    <xf numFmtId="0" fontId="24" fillId="0" borderId="3" xfId="0" applyFont="1" applyFill="1" applyBorder="1" applyAlignment="1" applyProtection="1"/>
    <xf numFmtId="4" fontId="1" fillId="0" borderId="0" xfId="0" applyNumberFormat="1" applyFont="1" applyBorder="1" applyAlignment="1" applyProtection="1">
      <alignment horizontal="right"/>
    </xf>
    <xf numFmtId="0" fontId="4" fillId="0" borderId="4" xfId="0" applyFont="1" applyBorder="1" applyAlignment="1" applyProtection="1"/>
    <xf numFmtId="0" fontId="4" fillId="0" borderId="0" xfId="0" applyFont="1" applyAlignment="1" applyProtection="1"/>
    <xf numFmtId="0" fontId="24" fillId="0" borderId="4" xfId="0" applyFont="1" applyFill="1" applyBorder="1" applyAlignment="1" applyProtection="1"/>
    <xf numFmtId="4" fontId="1" fillId="0" borderId="4" xfId="0" applyNumberFormat="1" applyFont="1" applyBorder="1" applyProtection="1"/>
    <xf numFmtId="4" fontId="1" fillId="0" borderId="11" xfId="0" applyNumberFormat="1" applyFont="1" applyBorder="1" applyProtection="1"/>
    <xf numFmtId="4" fontId="1" fillId="0" borderId="0" xfId="0" applyNumberFormat="1" applyFont="1" applyBorder="1" applyAlignment="1" applyProtection="1"/>
    <xf numFmtId="4" fontId="9" fillId="0" borderId="0" xfId="0" applyNumberFormat="1" applyFont="1" applyBorder="1" applyAlignment="1" applyProtection="1"/>
    <xf numFmtId="0" fontId="29" fillId="0" borderId="4" xfId="0" applyFont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vertical="top"/>
    </xf>
    <xf numFmtId="0" fontId="29" fillId="0" borderId="11" xfId="0" applyFont="1" applyBorder="1" applyAlignment="1" applyProtection="1">
      <alignment vertical="top"/>
    </xf>
    <xf numFmtId="4" fontId="27" fillId="0" borderId="0" xfId="0" applyNumberFormat="1" applyFont="1" applyFill="1" applyBorder="1" applyAlignment="1" applyProtection="1"/>
    <xf numFmtId="4" fontId="27" fillId="0" borderId="4" xfId="0" applyNumberFormat="1" applyFont="1" applyFill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26" fillId="0" borderId="0" xfId="0" applyFont="1" applyFill="1" applyBorder="1" applyAlignment="1" applyProtection="1"/>
    <xf numFmtId="0" fontId="26" fillId="0" borderId="4" xfId="0" applyFont="1" applyFill="1" applyBorder="1" applyAlignment="1" applyProtection="1"/>
    <xf numFmtId="4" fontId="6" fillId="0" borderId="4" xfId="0" applyNumberFormat="1" applyFont="1" applyBorder="1" applyAlignment="1" applyProtection="1">
      <alignment horizontal="right" vertical="center"/>
    </xf>
    <xf numFmtId="4" fontId="6" fillId="0" borderId="11" xfId="0" applyNumberFormat="1" applyFont="1" applyBorder="1" applyAlignment="1" applyProtection="1">
      <alignment horizontal="left" vertical="center"/>
    </xf>
    <xf numFmtId="4" fontId="6" fillId="0" borderId="5" xfId="0" applyNumberFormat="1" applyFont="1" applyBorder="1" applyAlignment="1" applyProtection="1">
      <alignment horizontal="right" vertical="center"/>
    </xf>
    <xf numFmtId="4" fontId="6" fillId="0" borderId="14" xfId="0" applyNumberFormat="1" applyFont="1" applyBorder="1" applyAlignment="1" applyProtection="1">
      <alignment horizontal="left" vertical="center"/>
    </xf>
    <xf numFmtId="0" fontId="0" fillId="0" borderId="5" xfId="0" applyBorder="1" applyAlignment="1" applyProtection="1"/>
    <xf numFmtId="0" fontId="0" fillId="0" borderId="6" xfId="0" applyBorder="1" applyAlignment="1" applyProtection="1"/>
    <xf numFmtId="0" fontId="26" fillId="0" borderId="6" xfId="0" applyFont="1" applyFill="1" applyBorder="1" applyAlignment="1" applyProtection="1"/>
    <xf numFmtId="4" fontId="24" fillId="0" borderId="4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4" fontId="1" fillId="0" borderId="16" xfId="0" applyNumberFormat="1" applyFont="1" applyBorder="1" applyProtection="1"/>
    <xf numFmtId="4" fontId="1" fillId="0" borderId="17" xfId="0" applyNumberFormat="1" applyFont="1" applyBorder="1" applyProtection="1"/>
    <xf numFmtId="4" fontId="3" fillId="0" borderId="16" xfId="0" applyNumberFormat="1" applyFont="1" applyBorder="1" applyAlignment="1" applyProtection="1">
      <alignment horizontal="center"/>
    </xf>
    <xf numFmtId="4" fontId="3" fillId="0" borderId="17" xfId="0" applyNumberFormat="1" applyFont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/>
    <xf numFmtId="4" fontId="6" fillId="0" borderId="6" xfId="0" applyNumberFormat="1" applyFont="1" applyBorder="1" applyAlignment="1" applyProtection="1">
      <alignment horizontal="left" vertical="center"/>
    </xf>
    <xf numFmtId="4" fontId="24" fillId="0" borderId="4" xfId="0" quotePrefix="1" applyNumberFormat="1" applyFont="1" applyFill="1" applyBorder="1" applyAlignment="1" applyProtection="1"/>
    <xf numFmtId="4" fontId="24" fillId="0" borderId="2" xfId="0" applyNumberFormat="1" applyFont="1" applyFill="1" applyBorder="1" applyAlignment="1" applyProtection="1"/>
    <xf numFmtId="4" fontId="24" fillId="0" borderId="3" xfId="0" applyNumberFormat="1" applyFont="1" applyFill="1" applyBorder="1" applyAlignment="1" applyProtection="1"/>
    <xf numFmtId="4" fontId="31" fillId="0" borderId="0" xfId="0" applyNumberFormat="1" applyFont="1" applyProtection="1"/>
    <xf numFmtId="4" fontId="32" fillId="0" borderId="5" xfId="0" applyNumberFormat="1" applyFont="1" applyFill="1" applyBorder="1" applyAlignment="1" applyProtection="1"/>
    <xf numFmtId="4" fontId="32" fillId="0" borderId="6" xfId="0" applyNumberFormat="1" applyFont="1" applyFill="1" applyBorder="1" applyAlignment="1" applyProtection="1"/>
    <xf numFmtId="4" fontId="32" fillId="0" borderId="14" xfId="0" applyNumberFormat="1" applyFont="1" applyFill="1" applyBorder="1" applyAlignment="1" applyProtection="1"/>
    <xf numFmtId="4" fontId="32" fillId="0" borderId="0" xfId="0" applyNumberFormat="1" applyFont="1" applyFill="1" applyBorder="1" applyAlignment="1" applyProtection="1"/>
    <xf numFmtId="4" fontId="32" fillId="0" borderId="4" xfId="0" applyNumberFormat="1" applyFont="1" applyFill="1" applyBorder="1" applyAlignment="1" applyProtection="1"/>
    <xf numFmtId="4" fontId="32" fillId="0" borderId="11" xfId="0" applyNumberFormat="1" applyFont="1" applyFill="1" applyBorder="1" applyAlignment="1" applyProtection="1"/>
    <xf numFmtId="4" fontId="32" fillId="0" borderId="2" xfId="0" applyNumberFormat="1" applyFont="1" applyFill="1" applyBorder="1" applyAlignment="1" applyProtection="1"/>
    <xf numFmtId="4" fontId="32" fillId="0" borderId="3" xfId="0" applyNumberFormat="1" applyFont="1" applyFill="1" applyBorder="1" applyAlignment="1" applyProtection="1"/>
    <xf numFmtId="4" fontId="32" fillId="0" borderId="15" xfId="0" applyNumberFormat="1" applyFont="1" applyFill="1" applyBorder="1" applyAlignment="1" applyProtection="1"/>
    <xf numFmtId="0" fontId="1" fillId="0" borderId="17" xfId="0" applyFont="1" applyBorder="1" applyAlignment="1" applyProtection="1"/>
    <xf numFmtId="4" fontId="6" fillId="0" borderId="18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4" fontId="6" fillId="0" borderId="17" xfId="0" applyNumberFormat="1" applyFont="1" applyBorder="1" applyAlignment="1" applyProtection="1">
      <alignment vertical="center"/>
    </xf>
    <xf numFmtId="4" fontId="18" fillId="0" borderId="17" xfId="0" applyNumberFormat="1" applyFont="1" applyBorder="1" applyAlignment="1" applyProtection="1">
      <alignment horizontal="right" vertical="center"/>
    </xf>
    <xf numFmtId="4" fontId="18" fillId="0" borderId="17" xfId="0" applyNumberFormat="1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vertical="center"/>
    </xf>
    <xf numFmtId="0" fontId="1" fillId="2" borderId="18" xfId="0" applyFont="1" applyFill="1" applyBorder="1" applyAlignment="1" applyProtection="1"/>
    <xf numFmtId="4" fontId="19" fillId="0" borderId="6" xfId="0" applyNumberFormat="1" applyFont="1" applyFill="1" applyBorder="1" applyAlignment="1" applyProtection="1"/>
    <xf numFmtId="4" fontId="19" fillId="0" borderId="5" xfId="0" applyNumberFormat="1" applyFont="1" applyFill="1" applyBorder="1" applyAlignment="1" applyProtection="1"/>
    <xf numFmtId="0" fontId="19" fillId="0" borderId="6" xfId="0" applyFont="1" applyFill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4" fontId="24" fillId="0" borderId="5" xfId="0" applyNumberFormat="1" applyFont="1" applyFill="1" applyBorder="1" applyAlignment="1" applyProtection="1"/>
    <xf numFmtId="0" fontId="24" fillId="0" borderId="6" xfId="0" applyFont="1" applyFill="1" applyBorder="1" applyAlignment="1" applyProtection="1"/>
    <xf numFmtId="4" fontId="24" fillId="0" borderId="6" xfId="0" applyNumberFormat="1" applyFont="1" applyFill="1" applyBorder="1" applyAlignment="1" applyProtection="1"/>
    <xf numFmtId="4" fontId="6" fillId="0" borderId="17" xfId="0" applyNumberFormat="1" applyFont="1" applyFill="1" applyBorder="1" applyAlignment="1" applyProtection="1">
      <alignment vertical="center"/>
    </xf>
    <xf numFmtId="4" fontId="18" fillId="0" borderId="17" xfId="0" applyNumberFormat="1" applyFont="1" applyFill="1" applyBorder="1" applyAlignment="1" applyProtection="1">
      <alignment horizontal="right" vertical="center"/>
    </xf>
    <xf numFmtId="4" fontId="18" fillId="0" borderId="17" xfId="0" applyNumberFormat="1" applyFont="1" applyFill="1" applyBorder="1" applyAlignment="1" applyProtection="1">
      <alignment horizontal="left" vertical="center"/>
    </xf>
    <xf numFmtId="3" fontId="20" fillId="0" borderId="17" xfId="0" applyNumberFormat="1" applyFont="1" applyFill="1" applyBorder="1" applyAlignment="1" applyProtection="1">
      <alignment horizontal="left" indent="3"/>
    </xf>
    <xf numFmtId="4" fontId="6" fillId="0" borderId="0" xfId="0" applyNumberFormat="1" applyFont="1" applyProtection="1"/>
    <xf numFmtId="4" fontId="1" fillId="0" borderId="0" xfId="0" applyNumberFormat="1" applyFont="1" applyAlignment="1" applyProtection="1"/>
    <xf numFmtId="4" fontId="1" fillId="0" borderId="1" xfId="0" applyNumberFormat="1" applyFont="1" applyBorder="1" applyProtection="1"/>
    <xf numFmtId="4" fontId="10" fillId="0" borderId="0" xfId="0" applyNumberFormat="1" applyFont="1" applyProtection="1"/>
    <xf numFmtId="0" fontId="6" fillId="0" borderId="17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/>
    <xf numFmtId="4" fontId="8" fillId="3" borderId="0" xfId="0" applyNumberFormat="1" applyFont="1" applyFill="1" applyAlignment="1" applyProtection="1"/>
    <xf numFmtId="0" fontId="8" fillId="3" borderId="0" xfId="0" applyFont="1" applyFill="1" applyAlignment="1" applyProtection="1"/>
    <xf numFmtId="4" fontId="5" fillId="0" borderId="0" xfId="0" applyNumberFormat="1" applyFont="1" applyBorder="1" applyAlignment="1" applyProtection="1"/>
    <xf numFmtId="0" fontId="40" fillId="3" borderId="42" xfId="0" applyFont="1" applyFill="1" applyBorder="1" applyAlignment="1" applyProtection="1">
      <alignment horizontal="left" vertical="top"/>
    </xf>
    <xf numFmtId="0" fontId="1" fillId="0" borderId="3" xfId="0" applyFont="1" applyBorder="1" applyAlignment="1" applyProtection="1"/>
    <xf numFmtId="0" fontId="1" fillId="0" borderId="15" xfId="0" applyFont="1" applyBorder="1" applyAlignment="1" applyProtection="1"/>
    <xf numFmtId="0" fontId="1" fillId="0" borderId="6" xfId="0" applyFont="1" applyBorder="1" applyAlignment="1" applyProtection="1"/>
    <xf numFmtId="0" fontId="1" fillId="0" borderId="14" xfId="0" applyFont="1" applyBorder="1" applyAlignment="1" applyProtection="1"/>
    <xf numFmtId="4" fontId="43" fillId="0" borderId="0" xfId="0" applyNumberFormat="1" applyFont="1" applyBorder="1" applyAlignment="1" applyProtection="1">
      <alignment horizontal="right" vertical="top"/>
    </xf>
    <xf numFmtId="49" fontId="7" fillId="2" borderId="6" xfId="0" applyNumberFormat="1" applyFont="1" applyFill="1" applyBorder="1" applyAlignment="1" applyProtection="1">
      <protection locked="0"/>
    </xf>
    <xf numFmtId="4" fontId="1" fillId="0" borderId="23" xfId="0" applyNumberFormat="1" applyFont="1" applyBorder="1" applyAlignment="1" applyProtection="1"/>
    <xf numFmtId="0" fontId="1" fillId="0" borderId="17" xfId="0" applyFont="1" applyBorder="1" applyAlignment="1" applyProtection="1"/>
    <xf numFmtId="4" fontId="1" fillId="0" borderId="25" xfId="0" applyNumberFormat="1" applyFont="1" applyBorder="1" applyAlignment="1" applyProtection="1"/>
    <xf numFmtId="0" fontId="1" fillId="0" borderId="26" xfId="0" applyFont="1" applyBorder="1" applyAlignment="1" applyProtection="1"/>
    <xf numFmtId="44" fontId="5" fillId="2" borderId="19" xfId="0" applyNumberFormat="1" applyFont="1" applyFill="1" applyBorder="1" applyAlignment="1" applyProtection="1"/>
    <xf numFmtId="0" fontId="5" fillId="2" borderId="19" xfId="0" applyFont="1" applyFill="1" applyBorder="1" applyAlignment="1" applyProtection="1"/>
    <xf numFmtId="44" fontId="5" fillId="2" borderId="27" xfId="0" applyNumberFormat="1" applyFont="1" applyFill="1" applyBorder="1" applyAlignment="1" applyProtection="1"/>
    <xf numFmtId="0" fontId="5" fillId="2" borderId="27" xfId="0" applyFont="1" applyFill="1" applyBorder="1" applyAlignment="1" applyProtection="1"/>
    <xf numFmtId="44" fontId="5" fillId="2" borderId="24" xfId="0" applyNumberFormat="1" applyFont="1" applyFill="1" applyBorder="1" applyAlignment="1" applyProtection="1"/>
    <xf numFmtId="44" fontId="5" fillId="2" borderId="28" xfId="0" applyNumberFormat="1" applyFont="1" applyFill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4" fontId="5" fillId="0" borderId="16" xfId="0" applyNumberFormat="1" applyFont="1" applyBorder="1" applyAlignment="1" applyProtection="1"/>
    <xf numFmtId="0" fontId="5" fillId="0" borderId="17" xfId="0" applyFont="1" applyBorder="1" applyAlignment="1" applyProtection="1"/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 applyProtection="1"/>
    <xf numFmtId="0" fontId="1" fillId="0" borderId="18" xfId="0" applyFont="1" applyBorder="1" applyAlignment="1" applyProtection="1"/>
    <xf numFmtId="4" fontId="1" fillId="0" borderId="2" xfId="0" applyNumberFormat="1" applyFont="1" applyBorder="1" applyAlignment="1" applyProtection="1"/>
    <xf numFmtId="4" fontId="1" fillId="0" borderId="3" xfId="0" applyNumberFormat="1" applyFont="1" applyBorder="1" applyAlignment="1" applyProtection="1"/>
    <xf numFmtId="0" fontId="1" fillId="0" borderId="3" xfId="0" applyFont="1" applyBorder="1" applyAlignment="1" applyProtection="1"/>
    <xf numFmtId="0" fontId="1" fillId="0" borderId="15" xfId="0" applyFont="1" applyBorder="1" applyAlignment="1" applyProtection="1"/>
    <xf numFmtId="4" fontId="1" fillId="0" borderId="0" xfId="0" applyNumberFormat="1" applyFont="1" applyBorder="1" applyAlignment="1" applyProtection="1"/>
    <xf numFmtId="0" fontId="4" fillId="0" borderId="0" xfId="0" applyFont="1" applyAlignment="1"/>
    <xf numFmtId="0" fontId="4" fillId="0" borderId="11" xfId="0" applyFont="1" applyBorder="1" applyAlignment="1"/>
    <xf numFmtId="4" fontId="10" fillId="0" borderId="0" xfId="0" applyNumberFormat="1" applyFont="1" applyAlignment="1" applyProtection="1"/>
    <xf numFmtId="0" fontId="10" fillId="0" borderId="0" xfId="0" applyFont="1" applyAlignment="1" applyProtection="1"/>
    <xf numFmtId="4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4" fontId="5" fillId="0" borderId="2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 indent="13"/>
    </xf>
    <xf numFmtId="0" fontId="25" fillId="0" borderId="0" xfId="0" applyFont="1" applyAlignment="1" applyProtection="1">
      <alignment horizontal="left" vertical="center" indent="13"/>
    </xf>
    <xf numFmtId="0" fontId="25" fillId="0" borderId="4" xfId="0" applyFont="1" applyBorder="1" applyAlignment="1" applyProtection="1">
      <alignment horizontal="left" vertical="center" indent="13"/>
    </xf>
    <xf numFmtId="4" fontId="1" fillId="0" borderId="4" xfId="0" applyNumberFormat="1" applyFont="1" applyFill="1" applyBorder="1" applyAlignment="1" applyProtection="1"/>
    <xf numFmtId="4" fontId="1" fillId="0" borderId="11" xfId="0" applyNumberFormat="1" applyFont="1" applyFill="1" applyBorder="1" applyAlignment="1" applyProtection="1"/>
    <xf numFmtId="4" fontId="1" fillId="0" borderId="12" xfId="0" applyNumberFormat="1" applyFont="1" applyBorder="1" applyAlignment="1" applyProtection="1"/>
    <xf numFmtId="4" fontId="1" fillId="0" borderId="13" xfId="0" applyNumberFormat="1" applyFont="1" applyBorder="1" applyAlignment="1" applyProtection="1"/>
    <xf numFmtId="4" fontId="1" fillId="0" borderId="9" xfId="0" applyNumberFormat="1" applyFont="1" applyBorder="1" applyAlignment="1" applyProtection="1"/>
    <xf numFmtId="4" fontId="1" fillId="0" borderId="10" xfId="0" applyNumberFormat="1" applyFont="1" applyBorder="1" applyAlignment="1" applyProtection="1"/>
    <xf numFmtId="4" fontId="5" fillId="0" borderId="2" xfId="0" applyNumberFormat="1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4" fontId="1" fillId="0" borderId="5" xfId="0" quotePrefix="1" applyNumberFormat="1" applyFont="1" applyBorder="1" applyAlignment="1" applyProtection="1"/>
    <xf numFmtId="0" fontId="1" fillId="0" borderId="6" xfId="0" applyFont="1" applyBorder="1" applyAlignment="1" applyProtection="1"/>
    <xf numFmtId="0" fontId="1" fillId="0" borderId="14" xfId="0" applyFont="1" applyBorder="1" applyAlignment="1" applyProtection="1"/>
    <xf numFmtId="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3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/>
    <xf numFmtId="4" fontId="1" fillId="0" borderId="11" xfId="0" applyNumberFormat="1" applyFont="1" applyBorder="1" applyAlignment="1" applyProtection="1"/>
    <xf numFmtId="0" fontId="15" fillId="0" borderId="6" xfId="0" applyFont="1" applyBorder="1" applyAlignment="1" applyProtection="1">
      <alignment horizontal="center" vertical="center" wrapText="1"/>
      <protection locked="0"/>
    </xf>
    <xf numFmtId="4" fontId="18" fillId="0" borderId="0" xfId="0" applyNumberFormat="1" applyFont="1" applyAlignment="1" applyProtection="1"/>
    <xf numFmtId="0" fontId="18" fillId="0" borderId="0" xfId="0" applyFont="1" applyAlignment="1" applyProtection="1"/>
    <xf numFmtId="4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6" xfId="0" applyFont="1" applyBorder="1" applyAlignment="1" applyProtection="1">
      <protection locked="0"/>
    </xf>
    <xf numFmtId="4" fontId="2" fillId="0" borderId="0" xfId="0" applyNumberFormat="1" applyFont="1" applyAlignment="1" applyProtection="1"/>
    <xf numFmtId="0" fontId="23" fillId="0" borderId="0" xfId="0" applyFont="1" applyAlignment="1" applyProtection="1"/>
    <xf numFmtId="4" fontId="19" fillId="0" borderId="0" xfId="0" applyNumberFormat="1" applyFont="1" applyFill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6" fillId="0" borderId="11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horizontal="right" indent="2"/>
    </xf>
    <xf numFmtId="4" fontId="6" fillId="0" borderId="30" xfId="0" applyNumberFormat="1" applyFont="1" applyBorder="1" applyAlignment="1" applyProtection="1">
      <alignment horizontal="right" indent="2"/>
    </xf>
    <xf numFmtId="4" fontId="6" fillId="0" borderId="31" xfId="0" applyNumberFormat="1" applyFont="1" applyBorder="1" applyAlignment="1" applyProtection="1">
      <alignment horizontal="right" indent="2"/>
    </xf>
    <xf numFmtId="0" fontId="6" fillId="0" borderId="29" xfId="0" applyFont="1" applyBorder="1" applyAlignment="1" applyProtection="1">
      <alignment horizontal="right" indent="2"/>
    </xf>
    <xf numFmtId="4" fontId="6" fillId="0" borderId="21" xfId="0" applyNumberFormat="1" applyFont="1" applyBorder="1" applyAlignment="1" applyProtection="1">
      <alignment horizontal="right" indent="2"/>
    </xf>
    <xf numFmtId="0" fontId="33" fillId="0" borderId="3" xfId="0" applyFont="1" applyFill="1" applyBorder="1" applyAlignment="1" applyProtection="1">
      <alignment vertical="center"/>
    </xf>
    <xf numFmtId="0" fontId="35" fillId="0" borderId="3" xfId="0" applyFont="1" applyBorder="1" applyAlignment="1" applyProtection="1">
      <alignment vertical="center"/>
    </xf>
    <xf numFmtId="0" fontId="35" fillId="0" borderId="15" xfId="0" applyFont="1" applyBorder="1" applyAlignment="1" applyProtection="1">
      <alignment vertical="center"/>
    </xf>
    <xf numFmtId="3" fontId="33" fillId="0" borderId="3" xfId="0" applyNumberFormat="1" applyFont="1" applyFill="1" applyBorder="1" applyAlignment="1" applyProtection="1">
      <alignment vertical="center"/>
    </xf>
    <xf numFmtId="4" fontId="6" fillId="0" borderId="17" xfId="0" applyNumberFormat="1" applyFont="1" applyBorder="1" applyAlignment="1" applyProtection="1">
      <alignment horizontal="center" vertical="center"/>
    </xf>
    <xf numFmtId="4" fontId="6" fillId="0" borderId="18" xfId="0" applyNumberFormat="1" applyFont="1" applyBorder="1" applyAlignment="1" applyProtection="1">
      <alignment horizontal="center" vertical="center"/>
    </xf>
    <xf numFmtId="4" fontId="10" fillId="0" borderId="16" xfId="0" applyNumberFormat="1" applyFont="1" applyBorder="1" applyAlignment="1" applyProtection="1"/>
    <xf numFmtId="0" fontId="10" fillId="0" borderId="17" xfId="0" applyFont="1" applyBorder="1" applyAlignment="1" applyProtection="1"/>
    <xf numFmtId="4" fontId="6" fillId="0" borderId="0" xfId="0" applyNumberFormat="1" applyFont="1" applyAlignment="1" applyProtection="1">
      <alignment horizontal="left" wrapText="1" indent="1"/>
    </xf>
    <xf numFmtId="0" fontId="6" fillId="0" borderId="0" xfId="0" applyFont="1" applyAlignment="1" applyProtection="1">
      <alignment horizontal="left" wrapText="1" indent="1"/>
    </xf>
    <xf numFmtId="4" fontId="6" fillId="0" borderId="17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4" fontId="6" fillId="0" borderId="5" xfId="0" applyNumberFormat="1" applyFont="1" applyBorder="1" applyAlignment="1" applyProtection="1">
      <alignment horizontal="left" vertical="center" indent="3"/>
    </xf>
    <xf numFmtId="0" fontId="6" fillId="0" borderId="6" xfId="0" applyFont="1" applyBorder="1" applyAlignment="1" applyProtection="1">
      <alignment horizontal="left" vertical="center" indent="3"/>
    </xf>
    <xf numFmtId="0" fontId="6" fillId="0" borderId="14" xfId="0" applyFont="1" applyBorder="1" applyAlignment="1" applyProtection="1">
      <alignment horizontal="left" vertical="center" indent="3"/>
    </xf>
    <xf numFmtId="4" fontId="6" fillId="0" borderId="2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44" fontId="5" fillId="2" borderId="16" xfId="0" applyNumberFormat="1" applyFont="1" applyFill="1" applyBorder="1" applyAlignment="1" applyProtection="1"/>
    <xf numFmtId="0" fontId="5" fillId="2" borderId="17" xfId="0" applyFont="1" applyFill="1" applyBorder="1" applyAlignment="1" applyProtection="1"/>
    <xf numFmtId="0" fontId="5" fillId="0" borderId="18" xfId="0" applyFont="1" applyBorder="1" applyAlignment="1" applyProtection="1"/>
    <xf numFmtId="44" fontId="5" fillId="2" borderId="32" xfId="0" applyNumberFormat="1" applyFont="1" applyFill="1" applyBorder="1" applyAlignment="1" applyProtection="1"/>
    <xf numFmtId="44" fontId="5" fillId="2" borderId="26" xfId="0" applyNumberFormat="1" applyFont="1" applyFill="1" applyBorder="1" applyAlignment="1" applyProtection="1"/>
    <xf numFmtId="0" fontId="5" fillId="0" borderId="33" xfId="0" applyFont="1" applyBorder="1" applyAlignment="1" applyProtection="1"/>
    <xf numFmtId="4" fontId="6" fillId="0" borderId="39" xfId="0" applyNumberFormat="1" applyFont="1" applyBorder="1" applyAlignment="1" applyProtection="1">
      <alignment horizontal="center"/>
    </xf>
    <xf numFmtId="0" fontId="36" fillId="0" borderId="31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0" xfId="0" applyFont="1" applyAlignment="1"/>
    <xf numFmtId="4" fontId="11" fillId="0" borderId="0" xfId="0" applyNumberFormat="1" applyFont="1" applyAlignment="1" applyProtection="1"/>
    <xf numFmtId="0" fontId="11" fillId="0" borderId="0" xfId="0" applyFont="1" applyAlignment="1" applyProtection="1"/>
    <xf numFmtId="4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4" fontId="1" fillId="0" borderId="0" xfId="0" applyNumberFormat="1" applyFont="1" applyAlignment="1" applyProtection="1">
      <alignment vertical="top" wrapText="1"/>
    </xf>
    <xf numFmtId="0" fontId="23" fillId="0" borderId="0" xfId="0" applyFont="1" applyAlignment="1" applyProtection="1">
      <alignment vertical="top" wrapText="1"/>
    </xf>
    <xf numFmtId="4" fontId="8" fillId="3" borderId="0" xfId="0" applyNumberFormat="1" applyFont="1" applyFill="1" applyAlignment="1" applyProtection="1"/>
    <xf numFmtId="0" fontId="8" fillId="3" borderId="0" xfId="0" applyFont="1" applyFill="1" applyAlignment="1" applyProtection="1"/>
    <xf numFmtId="4" fontId="6" fillId="0" borderId="3" xfId="0" applyNumberFormat="1" applyFont="1" applyBorder="1" applyAlignment="1" applyProtection="1">
      <alignment horizontal="center" vertical="top"/>
    </xf>
    <xf numFmtId="0" fontId="23" fillId="0" borderId="18" xfId="0" applyFont="1" applyBorder="1" applyAlignment="1" applyProtection="1">
      <alignment horizontal="center"/>
    </xf>
    <xf numFmtId="4" fontId="21" fillId="0" borderId="4" xfId="0" applyNumberFormat="1" applyFont="1" applyBorder="1" applyAlignment="1" applyProtection="1"/>
    <xf numFmtId="4" fontId="22" fillId="0" borderId="11" xfId="0" applyNumberFormat="1" applyFont="1" applyBorder="1" applyAlignment="1" applyProtection="1"/>
    <xf numFmtId="4" fontId="3" fillId="0" borderId="7" xfId="0" applyNumberFormat="1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/>
    <xf numFmtId="4" fontId="3" fillId="0" borderId="4" xfId="0" applyNumberFormat="1" applyFont="1" applyBorder="1" applyAlignment="1" applyProtection="1"/>
    <xf numFmtId="3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4" fontId="1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42" fillId="3" borderId="0" xfId="0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7" fillId="2" borderId="6" xfId="0" applyNumberFormat="1" applyFont="1" applyFill="1" applyBorder="1" applyAlignment="1" applyProtection="1">
      <protection locked="0"/>
    </xf>
    <xf numFmtId="0" fontId="7" fillId="0" borderId="6" xfId="0" applyNumberFormat="1" applyFont="1" applyBorder="1" applyAlignment="1" applyProtection="1">
      <protection locked="0"/>
    </xf>
    <xf numFmtId="0" fontId="24" fillId="0" borderId="17" xfId="0" applyFont="1" applyFill="1" applyBorder="1" applyAlignment="1" applyProtection="1">
      <alignment horizontal="center"/>
    </xf>
    <xf numFmtId="1" fontId="28" fillId="2" borderId="11" xfId="0" applyNumberFormat="1" applyFont="1" applyFill="1" applyBorder="1" applyAlignment="1" applyProtection="1">
      <alignment horizontal="center" vertical="center"/>
      <protection locked="0"/>
    </xf>
    <xf numFmtId="1" fontId="16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top" wrapText="1" indent="2"/>
    </xf>
    <xf numFmtId="0" fontId="10" fillId="0" borderId="11" xfId="0" applyFont="1" applyFill="1" applyBorder="1" applyAlignment="1" applyProtection="1">
      <alignment horizontal="left" vertical="top" wrapText="1" indent="2"/>
    </xf>
    <xf numFmtId="0" fontId="34" fillId="0" borderId="3" xfId="0" applyFont="1" applyBorder="1" applyAlignment="1" applyProtection="1">
      <alignment vertical="center"/>
    </xf>
    <xf numFmtId="0" fontId="34" fillId="0" borderId="15" xfId="0" applyFont="1" applyBorder="1" applyAlignment="1" applyProtection="1">
      <alignment vertical="center"/>
    </xf>
    <xf numFmtId="0" fontId="33" fillId="0" borderId="15" xfId="0" applyFont="1" applyFill="1" applyBorder="1" applyAlignment="1" applyProtection="1">
      <alignment vertical="center"/>
    </xf>
    <xf numFmtId="4" fontId="24" fillId="0" borderId="17" xfId="0" applyNumberFormat="1" applyFont="1" applyFill="1" applyBorder="1" applyAlignment="1" applyProtection="1">
      <alignment horizontal="center"/>
    </xf>
    <xf numFmtId="4" fontId="24" fillId="0" borderId="18" xfId="0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 applyProtection="1">
      <alignment horizontal="center"/>
    </xf>
    <xf numFmtId="4" fontId="21" fillId="0" borderId="8" xfId="0" applyNumberFormat="1" applyFont="1" applyBorder="1" applyAlignment="1" applyProtection="1">
      <alignment horizontal="center"/>
    </xf>
    <xf numFmtId="0" fontId="33" fillId="0" borderId="3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41" fillId="3" borderId="40" xfId="0" applyFont="1" applyFill="1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4" fontId="1" fillId="0" borderId="34" xfId="0" applyNumberFormat="1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3" fillId="0" borderId="35" xfId="0" applyFont="1" applyBorder="1" applyAlignment="1" applyProtection="1">
      <alignment vertical="center"/>
    </xf>
    <xf numFmtId="44" fontId="5" fillId="2" borderId="2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25" fillId="0" borderId="36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25" fillId="0" borderId="3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44" fontId="5" fillId="2" borderId="3" xfId="0" applyNumberFormat="1" applyFont="1" applyFill="1" applyBorder="1" applyAlignment="1" applyProtection="1">
      <alignment vertical="center"/>
    </xf>
    <xf numFmtId="44" fontId="5" fillId="2" borderId="37" xfId="0" applyNumberFormat="1" applyFont="1" applyFill="1" applyBorder="1" applyAlignment="1" applyProtection="1">
      <alignment vertical="center"/>
    </xf>
    <xf numFmtId="0" fontId="25" fillId="0" borderId="38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vertical="center"/>
    </xf>
    <xf numFmtId="4" fontId="24" fillId="0" borderId="4" xfId="0" applyNumberFormat="1" applyFont="1" applyBorder="1" applyAlignment="1" applyProtection="1"/>
    <xf numFmtId="4" fontId="24" fillId="0" borderId="11" xfId="0" applyNumberFormat="1" applyFont="1" applyBorder="1" applyAlignment="1" applyProtection="1"/>
    <xf numFmtId="0" fontId="37" fillId="0" borderId="0" xfId="0" applyFont="1" applyFill="1" applyBorder="1" applyAlignment="1" applyProtection="1">
      <alignment vertical="center" wrapText="1"/>
    </xf>
    <xf numFmtId="0" fontId="38" fillId="0" borderId="0" xfId="0" applyFont="1" applyAlignment="1" applyProtection="1">
      <alignment vertical="center" wrapText="1"/>
    </xf>
    <xf numFmtId="0" fontId="38" fillId="0" borderId="11" xfId="0" applyFont="1" applyBorder="1" applyAlignment="1" applyProtection="1">
      <alignment vertical="center" wrapText="1"/>
    </xf>
    <xf numFmtId="3" fontId="37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36" fillId="0" borderId="11" xfId="0" applyFont="1" applyBorder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1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vertical="center"/>
    </xf>
    <xf numFmtId="4" fontId="33" fillId="0" borderId="4" xfId="0" applyNumberFormat="1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vertical="center"/>
    </xf>
    <xf numFmtId="0" fontId="35" fillId="0" borderId="5" xfId="0" applyFont="1" applyBorder="1" applyAlignment="1" applyProtection="1">
      <alignment vertical="center"/>
    </xf>
    <xf numFmtId="0" fontId="35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4" fillId="0" borderId="0" xfId="0" applyFont="1" applyAlignment="1"/>
    <xf numFmtId="0" fontId="44" fillId="0" borderId="11" xfId="0" applyFont="1" applyBorder="1" applyAlignment="1"/>
    <xf numFmtId="4" fontId="3" fillId="0" borderId="16" xfId="0" applyNumberFormat="1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4" fontId="5" fillId="0" borderId="0" xfId="0" applyNumberFormat="1" applyFont="1" applyBorder="1" applyAlignment="1" applyProtection="1"/>
    <xf numFmtId="4" fontId="6" fillId="0" borderId="0" xfId="0" applyNumberFormat="1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0" fillId="0" borderId="0" xfId="0" applyNumberFormat="1" applyFill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12">
    <dxf>
      <font>
        <b/>
        <i val="0"/>
        <strike val="0"/>
        <u val="none"/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Medium9"/>
  <colors>
    <mruColors>
      <color rgb="FF0066CC"/>
      <color rgb="FFCCFFFF"/>
      <color rgb="FFFFFF99"/>
      <color rgb="FF339933"/>
      <color rgb="FF0000FF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548653</xdr:colOff>
      <xdr:row>20</xdr:row>
      <xdr:rowOff>133350</xdr:rowOff>
    </xdr:from>
    <xdr:to>
      <xdr:col>5</xdr:col>
      <xdr:colOff>557683</xdr:colOff>
      <xdr:row>29</xdr:row>
      <xdr:rowOff>106500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78" y="3609975"/>
          <a:ext cx="1799730" cy="145905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  <xdr:twoCellAnchor editAs="oneCell">
    <xdr:from>
      <xdr:col>19</xdr:col>
      <xdr:colOff>9525</xdr:colOff>
      <xdr:row>38</xdr:row>
      <xdr:rowOff>19050</xdr:rowOff>
    </xdr:from>
    <xdr:to>
      <xdr:col>20</xdr:col>
      <xdr:colOff>3142</xdr:colOff>
      <xdr:row>41</xdr:row>
      <xdr:rowOff>152400</xdr:rowOff>
    </xdr:to>
    <xdr:pic>
      <xdr:nvPicPr>
        <xdr:cNvPr id="30" name="Grafik 2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19" b="9601"/>
        <a:stretch/>
      </xdr:blipFill>
      <xdr:spPr>
        <a:xfrm>
          <a:off x="7715250" y="6343650"/>
          <a:ext cx="574642" cy="352425"/>
        </a:xfrm>
        <a:prstGeom prst="rect">
          <a:avLst/>
        </a:prstGeom>
      </xdr:spPr>
    </xdr:pic>
    <xdr:clientData/>
  </xdr:twoCellAnchor>
  <xdr:twoCellAnchor editAs="oneCell">
    <xdr:from>
      <xdr:col>17</xdr:col>
      <xdr:colOff>365760</xdr:colOff>
      <xdr:row>42</xdr:row>
      <xdr:rowOff>45720</xdr:rowOff>
    </xdr:from>
    <xdr:to>
      <xdr:col>18</xdr:col>
      <xdr:colOff>491400</xdr:colOff>
      <xdr:row>45</xdr:row>
      <xdr:rowOff>129540</xdr:rowOff>
    </xdr:to>
    <xdr:pic>
      <xdr:nvPicPr>
        <xdr:cNvPr id="28" name="Picture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7" b="10041"/>
        <a:stretch/>
      </xdr:blipFill>
      <xdr:spPr bwMode="auto">
        <a:xfrm>
          <a:off x="7048500" y="6812280"/>
          <a:ext cx="720000" cy="58674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  <xdr:twoCellAnchor editAs="oneCell">
    <xdr:from>
      <xdr:col>0</xdr:col>
      <xdr:colOff>47624</xdr:colOff>
      <xdr:row>20</xdr:row>
      <xdr:rowOff>133350</xdr:rowOff>
    </xdr:from>
    <xdr:to>
      <xdr:col>1</xdr:col>
      <xdr:colOff>478671</xdr:colOff>
      <xdr:row>29</xdr:row>
      <xdr:rowOff>106500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48100"/>
          <a:ext cx="1012072" cy="144000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/>
      </xdr:spPr>
    </xdr:pic>
    <xdr:clientData/>
  </xdr:twoCellAnchor>
  <xdr:twoCellAnchor editAs="oneCell">
    <xdr:from>
      <xdr:col>8</xdr:col>
      <xdr:colOff>474345</xdr:colOff>
      <xdr:row>0</xdr:row>
      <xdr:rowOff>19050</xdr:rowOff>
    </xdr:from>
    <xdr:to>
      <xdr:col>15</xdr:col>
      <xdr:colOff>102178</xdr:colOff>
      <xdr:row>1</xdr:row>
      <xdr:rowOff>316056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105" y="19050"/>
          <a:ext cx="2073853" cy="655146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65</xdr:row>
      <xdr:rowOff>9525</xdr:rowOff>
    </xdr:from>
    <xdr:to>
      <xdr:col>15</xdr:col>
      <xdr:colOff>104744</xdr:colOff>
      <xdr:row>65</xdr:row>
      <xdr:rowOff>212709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10029825"/>
          <a:ext cx="6336000" cy="203184"/>
        </a:xfrm>
        <a:prstGeom prst="rect">
          <a:avLst/>
        </a:prstGeom>
      </xdr:spPr>
    </xdr:pic>
    <xdr:clientData/>
  </xdr:twoCellAnchor>
  <xdr:oneCellAnchor>
    <xdr:from>
      <xdr:col>25</xdr:col>
      <xdr:colOff>428625</xdr:colOff>
      <xdr:row>0</xdr:row>
      <xdr:rowOff>19050</xdr:rowOff>
    </xdr:from>
    <xdr:ext cx="2073853" cy="655146"/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385" y="19050"/>
          <a:ext cx="2073853" cy="655146"/>
        </a:xfrm>
        <a:prstGeom prst="rect">
          <a:avLst/>
        </a:prstGeom>
      </xdr:spPr>
    </xdr:pic>
    <xdr:clientData/>
  </xdr:oneCellAnchor>
  <xdr:twoCellAnchor editAs="oneCell">
    <xdr:from>
      <xdr:col>24</xdr:col>
      <xdr:colOff>7621</xdr:colOff>
      <xdr:row>21</xdr:row>
      <xdr:rowOff>76201</xdr:rowOff>
    </xdr:from>
    <xdr:to>
      <xdr:col>27</xdr:col>
      <xdr:colOff>213181</xdr:colOff>
      <xdr:row>28</xdr:row>
      <xdr:rowOff>53476</xdr:rowOff>
    </xdr:to>
    <xdr:pic>
      <xdr:nvPicPr>
        <xdr:cNvPr id="20" name="Grafik 1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19" r="7382"/>
        <a:stretch/>
      </xdr:blipFill>
      <xdr:spPr bwMode="auto">
        <a:xfrm>
          <a:off x="9890761" y="3619501"/>
          <a:ext cx="1440000" cy="1177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17</xdr:col>
      <xdr:colOff>7619</xdr:colOff>
      <xdr:row>20</xdr:row>
      <xdr:rowOff>76200</xdr:rowOff>
    </xdr:from>
    <xdr:to>
      <xdr:col>19</xdr:col>
      <xdr:colOff>258899</xdr:colOff>
      <xdr:row>29</xdr:row>
      <xdr:rowOff>96203</xdr:rowOff>
    </xdr:to>
    <xdr:pic>
      <xdr:nvPicPr>
        <xdr:cNvPr id="21" name="Grafik 20" descr="SP-600_7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59" y="3436620"/>
          <a:ext cx="1440000" cy="1565593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17</xdr:col>
      <xdr:colOff>13336</xdr:colOff>
      <xdr:row>36</xdr:row>
      <xdr:rowOff>7620</xdr:rowOff>
    </xdr:from>
    <xdr:to>
      <xdr:col>17</xdr:col>
      <xdr:colOff>518220</xdr:colOff>
      <xdr:row>40</xdr:row>
      <xdr:rowOff>58620</xdr:rowOff>
    </xdr:to>
    <xdr:pic>
      <xdr:nvPicPr>
        <xdr:cNvPr id="24" name="Picture 2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17" t="7113" r="45302" b="44435"/>
        <a:stretch/>
      </xdr:blipFill>
      <xdr:spPr bwMode="auto">
        <a:xfrm>
          <a:off x="6557011" y="6008370"/>
          <a:ext cx="50488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380999</xdr:colOff>
      <xdr:row>42</xdr:row>
      <xdr:rowOff>38099</xdr:rowOff>
    </xdr:from>
    <xdr:to>
      <xdr:col>25</xdr:col>
      <xdr:colOff>501014</xdr:colOff>
      <xdr:row>45</xdr:row>
      <xdr:rowOff>117338</xdr:rowOff>
    </xdr:to>
    <xdr:pic>
      <xdr:nvPicPr>
        <xdr:cNvPr id="33" name="Grafik 32" descr="C:\Users\pfa11512\AppData\Local\Microsoft\Windows\Temporary Internet Files\Content.Word\b6c60b4532.jpg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7" b="10041"/>
        <a:stretch/>
      </xdr:blipFill>
      <xdr:spPr bwMode="auto">
        <a:xfrm>
          <a:off x="10264139" y="6804659"/>
          <a:ext cx="714375" cy="5821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419100</xdr:colOff>
      <xdr:row>46</xdr:row>
      <xdr:rowOff>15240</xdr:rowOff>
    </xdr:from>
    <xdr:to>
      <xdr:col>25</xdr:col>
      <xdr:colOff>472740</xdr:colOff>
      <xdr:row>49</xdr:row>
      <xdr:rowOff>152700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2240" y="7452360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464825</xdr:colOff>
      <xdr:row>46</xdr:row>
      <xdr:rowOff>15240</xdr:rowOff>
    </xdr:from>
    <xdr:to>
      <xdr:col>18</xdr:col>
      <xdr:colOff>414092</xdr:colOff>
      <xdr:row>49</xdr:row>
      <xdr:rowOff>152700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565" y="7452360"/>
          <a:ext cx="543627" cy="648000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66676</xdr:colOff>
      <xdr:row>30</xdr:row>
      <xdr:rowOff>28575</xdr:rowOff>
    </xdr:from>
    <xdr:to>
      <xdr:col>27</xdr:col>
      <xdr:colOff>5938</xdr:colOff>
      <xdr:row>36</xdr:row>
      <xdr:rowOff>400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6" y="5105400"/>
          <a:ext cx="1148937" cy="86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180976</xdr:colOff>
      <xdr:row>30</xdr:row>
      <xdr:rowOff>28575</xdr:rowOff>
    </xdr:from>
    <xdr:to>
      <xdr:col>19</xdr:col>
      <xdr:colOff>7163</xdr:colOff>
      <xdr:row>36</xdr:row>
      <xdr:rowOff>400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1" y="5105400"/>
          <a:ext cx="988237" cy="86400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36</xdr:row>
      <xdr:rowOff>85725</xdr:rowOff>
    </xdr:from>
    <xdr:to>
      <xdr:col>25</xdr:col>
      <xdr:colOff>317683</xdr:colOff>
      <xdr:row>41</xdr:row>
      <xdr:rowOff>111600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6086475"/>
          <a:ext cx="593908" cy="568800"/>
        </a:xfrm>
        <a:prstGeom prst="rect">
          <a:avLst/>
        </a:prstGeom>
      </xdr:spPr>
    </xdr:pic>
    <xdr:clientData/>
  </xdr:twoCellAnchor>
  <xdr:oneCellAnchor>
    <xdr:from>
      <xdr:col>17</xdr:col>
      <xdr:colOff>9524</xdr:colOff>
      <xdr:row>65</xdr:row>
      <xdr:rowOff>9525</xdr:rowOff>
    </xdr:from>
    <xdr:ext cx="6210000" cy="199145"/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199" y="9877425"/>
          <a:ext cx="6210000" cy="1991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tabSelected="1" zoomScaleNormal="100" zoomScalePageLayoutView="50" workbookViewId="0">
      <selection activeCell="B6" sqref="B6:F6"/>
    </sheetView>
  </sheetViews>
  <sheetFormatPr baseColWidth="10" defaultColWidth="8.7109375" defaultRowHeight="12.75" x14ac:dyDescent="0.2"/>
  <cols>
    <col min="1" max="1" width="8.7109375" style="8"/>
    <col min="2" max="3" width="8.7109375" style="8" customWidth="1"/>
    <col min="4" max="4" width="7.7109375" style="8" customWidth="1"/>
    <col min="5" max="5" width="1.7109375" style="8" customWidth="1"/>
    <col min="6" max="6" width="8.7109375" style="8" customWidth="1"/>
    <col min="7" max="7" width="2.7109375" style="8" customWidth="1"/>
    <col min="8" max="8" width="8.7109375" style="8"/>
    <col min="9" max="9" width="7.7109375" style="8" customWidth="1"/>
    <col min="10" max="10" width="1.7109375" style="8" customWidth="1"/>
    <col min="11" max="11" width="7.7109375" style="8" customWidth="1"/>
    <col min="12" max="12" width="1.7109375" style="8" customWidth="1"/>
    <col min="13" max="13" width="7.7109375" style="8" customWidth="1"/>
    <col min="14" max="14" width="1.7109375" style="8" customWidth="1"/>
    <col min="15" max="15" width="7.7109375" style="8" customWidth="1"/>
    <col min="16" max="16" width="1.7109375" style="8" customWidth="1"/>
    <col min="17" max="17" width="4.7109375" style="8" customWidth="1"/>
    <col min="18" max="18" width="8.7109375" style="8"/>
    <col min="19" max="20" width="8.7109375" style="8" customWidth="1"/>
    <col min="21" max="21" width="7.7109375" style="8" customWidth="1"/>
    <col min="22" max="22" width="1.7109375" style="8" customWidth="1"/>
    <col min="23" max="23" width="8.7109375" style="8" customWidth="1"/>
    <col min="24" max="24" width="2.7109375" style="8" customWidth="1"/>
    <col min="25" max="25" width="8.7109375" style="8"/>
    <col min="26" max="26" width="7.7109375" style="8" customWidth="1"/>
    <col min="27" max="27" width="1.7109375" style="8" customWidth="1"/>
    <col min="28" max="28" width="7.7109375" style="8" customWidth="1"/>
    <col min="29" max="29" width="1.7109375" style="8" customWidth="1"/>
    <col min="30" max="30" width="7.7109375" style="8" customWidth="1"/>
    <col min="31" max="31" width="1.7109375" style="8" customWidth="1"/>
    <col min="32" max="32" width="7.7109375" style="8" customWidth="1"/>
    <col min="33" max="33" width="1.7109375" style="8" customWidth="1"/>
    <col min="34" max="16384" width="8.7109375" style="8"/>
  </cols>
  <sheetData>
    <row r="1" spans="1:33" s="3" customFormat="1" ht="27.75" x14ac:dyDescent="0.4">
      <c r="A1" s="177" t="s">
        <v>0</v>
      </c>
      <c r="B1" s="178"/>
      <c r="C1" s="178"/>
      <c r="D1" s="178"/>
      <c r="E1" s="178"/>
      <c r="F1" s="178"/>
      <c r="R1" s="177" t="s">
        <v>46</v>
      </c>
      <c r="S1" s="178"/>
      <c r="T1" s="178"/>
      <c r="U1" s="178"/>
      <c r="V1" s="178"/>
      <c r="W1" s="178"/>
      <c r="X1" s="178"/>
      <c r="Y1" s="178"/>
    </row>
    <row r="2" spans="1:33" s="3" customFormat="1" ht="27.75" x14ac:dyDescent="0.4">
      <c r="A2" s="177" t="s">
        <v>1</v>
      </c>
      <c r="B2" s="178"/>
      <c r="C2" s="178"/>
      <c r="D2" s="178"/>
      <c r="E2" s="178"/>
      <c r="F2" s="178"/>
      <c r="R2" s="177" t="s">
        <v>1</v>
      </c>
      <c r="S2" s="178"/>
      <c r="T2" s="178"/>
      <c r="U2" s="178"/>
      <c r="V2" s="178"/>
      <c r="W2" s="178"/>
    </row>
    <row r="3" spans="1:33" s="5" customFormat="1" ht="5.25" x14ac:dyDescent="0.15"/>
    <row r="4" spans="1:33" s="4" customFormat="1" ht="18" x14ac:dyDescent="0.25">
      <c r="A4" s="223" t="s">
        <v>26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R4" s="223" t="s">
        <v>26</v>
      </c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</row>
    <row r="5" spans="1:33" s="5" customFormat="1" ht="5.25" x14ac:dyDescent="0.15"/>
    <row r="6" spans="1:33" s="7" customFormat="1" ht="22.5" x14ac:dyDescent="0.3">
      <c r="A6" s="6" t="s">
        <v>27</v>
      </c>
      <c r="B6" s="106"/>
      <c r="C6" s="106"/>
      <c r="D6" s="106"/>
      <c r="E6" s="106"/>
      <c r="F6" s="106"/>
      <c r="H6" s="6" t="s">
        <v>28</v>
      </c>
      <c r="I6" s="106"/>
      <c r="J6" s="106"/>
      <c r="K6" s="106"/>
      <c r="L6" s="106"/>
      <c r="M6" s="106"/>
      <c r="N6" s="106"/>
      <c r="O6" s="176"/>
      <c r="P6" s="176"/>
      <c r="R6" s="6" t="s">
        <v>27</v>
      </c>
      <c r="S6" s="243" t="str">
        <f>IF(B6="","",B6)</f>
        <v/>
      </c>
      <c r="T6" s="243"/>
      <c r="U6" s="243"/>
      <c r="V6" s="243"/>
      <c r="W6" s="243"/>
      <c r="Y6" s="6" t="s">
        <v>28</v>
      </c>
      <c r="Z6" s="243" t="str">
        <f>IF(I6="","",I6)</f>
        <v/>
      </c>
      <c r="AA6" s="243"/>
      <c r="AB6" s="243"/>
      <c r="AC6" s="243"/>
      <c r="AD6" s="243"/>
      <c r="AE6" s="243"/>
      <c r="AF6" s="244"/>
      <c r="AG6" s="244"/>
    </row>
    <row r="7" spans="1:33" x14ac:dyDescent="0.2">
      <c r="B7" s="225" t="s">
        <v>29</v>
      </c>
      <c r="C7" s="225"/>
      <c r="D7" s="225"/>
      <c r="E7" s="225"/>
      <c r="F7" s="225"/>
      <c r="I7" s="225" t="s">
        <v>94</v>
      </c>
      <c r="J7" s="225"/>
      <c r="K7" s="225"/>
      <c r="L7" s="225"/>
      <c r="M7" s="225"/>
      <c r="N7" s="225"/>
      <c r="O7" s="225"/>
      <c r="P7" s="225"/>
      <c r="S7" s="225" t="s">
        <v>29</v>
      </c>
      <c r="T7" s="225"/>
      <c r="U7" s="225"/>
      <c r="V7" s="225"/>
      <c r="W7" s="225"/>
      <c r="Z7" s="225" t="s">
        <v>94</v>
      </c>
      <c r="AA7" s="225"/>
      <c r="AB7" s="225"/>
      <c r="AC7" s="225"/>
      <c r="AD7" s="225"/>
      <c r="AE7" s="225"/>
      <c r="AF7" s="225"/>
      <c r="AG7" s="225"/>
    </row>
    <row r="8" spans="1:33" s="7" customFormat="1" ht="22.5" x14ac:dyDescent="0.3">
      <c r="A8" s="6" t="s">
        <v>30</v>
      </c>
      <c r="B8" s="106"/>
      <c r="C8" s="106"/>
      <c r="D8" s="106"/>
      <c r="E8" s="106"/>
      <c r="F8" s="106"/>
      <c r="H8" s="6" t="s">
        <v>31</v>
      </c>
      <c r="I8" s="106"/>
      <c r="J8" s="106"/>
      <c r="K8" s="106"/>
      <c r="L8" s="106"/>
      <c r="M8" s="106"/>
      <c r="N8" s="106"/>
      <c r="O8" s="176"/>
      <c r="P8" s="176"/>
      <c r="R8" s="6" t="s">
        <v>30</v>
      </c>
      <c r="S8" s="243" t="str">
        <f>IF(B8="","",B8)</f>
        <v/>
      </c>
      <c r="T8" s="243"/>
      <c r="U8" s="243"/>
      <c r="V8" s="243"/>
      <c r="W8" s="243"/>
      <c r="Y8" s="6" t="s">
        <v>31</v>
      </c>
      <c r="Z8" s="243" t="str">
        <f>IF(I8="","",I8)</f>
        <v/>
      </c>
      <c r="AA8" s="243"/>
      <c r="AB8" s="243"/>
      <c r="AC8" s="243"/>
      <c r="AD8" s="243"/>
      <c r="AE8" s="243"/>
      <c r="AF8" s="244"/>
      <c r="AG8" s="244"/>
    </row>
    <row r="9" spans="1:33" s="5" customFormat="1" ht="5.25" x14ac:dyDescent="0.15"/>
    <row r="10" spans="1:33" s="7" customFormat="1" ht="22.5" x14ac:dyDescent="0.3">
      <c r="A10" s="6" t="s">
        <v>41</v>
      </c>
      <c r="B10" s="106"/>
      <c r="C10" s="106"/>
      <c r="D10" s="106"/>
      <c r="E10" s="106"/>
      <c r="F10" s="106"/>
      <c r="H10" s="6" t="s">
        <v>32</v>
      </c>
      <c r="I10" s="106"/>
      <c r="J10" s="106"/>
      <c r="K10" s="106"/>
      <c r="L10" s="106"/>
      <c r="M10" s="106"/>
      <c r="N10" s="106"/>
      <c r="O10" s="176"/>
      <c r="P10" s="176"/>
      <c r="R10" s="6" t="s">
        <v>41</v>
      </c>
      <c r="S10" s="243" t="str">
        <f>IF(B10="","",B10)</f>
        <v/>
      </c>
      <c r="T10" s="243"/>
      <c r="U10" s="243"/>
      <c r="V10" s="243"/>
      <c r="W10" s="243"/>
      <c r="Y10" s="6" t="s">
        <v>32</v>
      </c>
      <c r="Z10" s="243" t="str">
        <f>IF(I10="","",I10)</f>
        <v/>
      </c>
      <c r="AA10" s="243"/>
      <c r="AB10" s="243"/>
      <c r="AC10" s="243"/>
      <c r="AD10" s="243"/>
      <c r="AE10" s="243"/>
      <c r="AF10" s="244"/>
      <c r="AG10" s="244"/>
    </row>
    <row r="11" spans="1:33" s="5" customFormat="1" ht="5.25" x14ac:dyDescent="0.15"/>
    <row r="12" spans="1:33" x14ac:dyDescent="0.2">
      <c r="A12" s="193" t="s">
        <v>21</v>
      </c>
      <c r="B12" s="194"/>
      <c r="C12" s="194"/>
      <c r="D12" s="131" t="s">
        <v>40</v>
      </c>
      <c r="E12" s="131"/>
      <c r="F12" s="132"/>
      <c r="H12" s="193" t="s">
        <v>22</v>
      </c>
      <c r="I12" s="194"/>
      <c r="J12" s="194"/>
      <c r="K12" s="194"/>
      <c r="L12" s="9"/>
      <c r="M12" s="131" t="s">
        <v>40</v>
      </c>
      <c r="N12" s="131"/>
      <c r="O12" s="131"/>
      <c r="P12" s="132"/>
      <c r="R12" s="193" t="s">
        <v>21</v>
      </c>
      <c r="S12" s="194"/>
      <c r="T12" s="194"/>
      <c r="U12" s="131" t="s">
        <v>40</v>
      </c>
      <c r="V12" s="131"/>
      <c r="W12" s="132"/>
      <c r="Y12" s="193" t="s">
        <v>22</v>
      </c>
      <c r="Z12" s="194"/>
      <c r="AA12" s="194"/>
      <c r="AB12" s="194"/>
      <c r="AC12" s="9"/>
      <c r="AD12" s="131" t="s">
        <v>40</v>
      </c>
      <c r="AE12" s="131"/>
      <c r="AF12" s="131"/>
      <c r="AG12" s="132"/>
    </row>
    <row r="13" spans="1:33" s="5" customFormat="1" ht="6" thickBot="1" x14ac:dyDescent="0.2"/>
    <row r="14" spans="1:33" s="4" customFormat="1" ht="18.75" thickBot="1" x14ac:dyDescent="0.3">
      <c r="A14" s="97" t="s">
        <v>3</v>
      </c>
      <c r="B14" s="98"/>
      <c r="C14" s="98"/>
      <c r="D14" s="98"/>
      <c r="E14" s="98"/>
      <c r="F14" s="239" t="s">
        <v>79</v>
      </c>
      <c r="G14" s="240"/>
      <c r="H14" s="240"/>
      <c r="I14" s="264" t="s">
        <v>87</v>
      </c>
      <c r="J14" s="265"/>
      <c r="K14" s="265"/>
      <c r="L14" s="265"/>
      <c r="M14" s="265"/>
      <c r="N14" s="265"/>
      <c r="O14" s="265"/>
      <c r="P14" s="100" t="str">
        <f>IF(I14="Einmalige Lizenzgebühr","","1)")</f>
        <v/>
      </c>
      <c r="R14" s="223" t="s">
        <v>3</v>
      </c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</row>
    <row r="15" spans="1:33" s="5" customFormat="1" ht="5.25" x14ac:dyDescent="0.15"/>
    <row r="16" spans="1:33" x14ac:dyDescent="0.2">
      <c r="A16" s="221" t="str">
        <f>CONCATENATE("Ich bestelle die nachstehend angeführte Stückzahl der jeweiligen ""LBG-Registrierkassen""-Software/-Hardware zu den angegebenen Stückpreisen. Die angeführten ",IF($I$14="Einmalige Lizenzgebühr","Jahreswartungsentgelte","Monatspauschalentgelte")," gelten je Lizenz und unterliegen der Wertsicherungsregelung lt. beiliegender Wartungsvereinbarung.")</f>
        <v>Ich bestelle die nachstehend angeführte Stückzahl der jeweiligen "LBG-Registrierkassen"-Software/-Hardware zu den angegebenen Stückpreisen. Die angeführten Jahreswartungsentgelte gelten je Lizenz und unterliegen der Wertsicherungsregelung lt. beiliegender Wartungsvereinbarung.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R16" s="221" t="s">
        <v>69</v>
      </c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</row>
    <row r="17" spans="1:33" x14ac:dyDescent="0.2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</row>
    <row r="18" spans="1:33" x14ac:dyDescent="0.2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</row>
    <row r="19" spans="1:33" s="5" customFormat="1" ht="5.25" x14ac:dyDescent="0.15"/>
    <row r="20" spans="1:33" x14ac:dyDescent="0.2">
      <c r="A20" s="144" t="s">
        <v>7</v>
      </c>
      <c r="B20" s="145"/>
      <c r="C20" s="145"/>
      <c r="D20" s="145"/>
      <c r="E20" s="145"/>
      <c r="F20" s="145"/>
      <c r="G20" s="145"/>
      <c r="H20" s="145"/>
      <c r="I20" s="145"/>
      <c r="J20" s="146"/>
      <c r="K20" s="10" t="s">
        <v>80</v>
      </c>
      <c r="L20" s="11"/>
      <c r="M20" s="229" t="s">
        <v>81</v>
      </c>
      <c r="N20" s="230"/>
      <c r="O20" s="259" t="s">
        <v>82</v>
      </c>
      <c r="P20" s="260"/>
      <c r="R20" s="12"/>
      <c r="S20" s="13"/>
      <c r="T20" s="13"/>
      <c r="U20" s="245" t="s">
        <v>53</v>
      </c>
      <c r="V20" s="245"/>
      <c r="W20" s="14" t="s">
        <v>5</v>
      </c>
      <c r="X20" s="15"/>
      <c r="Y20" s="16"/>
      <c r="Z20" s="13"/>
      <c r="AA20" s="13"/>
      <c r="AB20" s="17"/>
      <c r="AC20" s="17"/>
      <c r="AD20" s="245" t="s">
        <v>53</v>
      </c>
      <c r="AE20" s="245"/>
      <c r="AF20" s="257" t="s">
        <v>5</v>
      </c>
      <c r="AG20" s="258"/>
    </row>
    <row r="21" spans="1:33" ht="12.75" customHeight="1" x14ac:dyDescent="0.25">
      <c r="A21" s="147" t="s">
        <v>6</v>
      </c>
      <c r="B21" s="148"/>
      <c r="C21" s="148"/>
      <c r="D21" s="148"/>
      <c r="E21" s="148"/>
      <c r="F21" s="105" t="str">
        <f>IF($I$14="Einmalige Lizenzgebühr","■","")</f>
        <v>■</v>
      </c>
      <c r="G21" s="137" t="str">
        <f>IF($I$14="Einmalige Lizenzgebühr","LBG-Registrierkasse","")</f>
        <v>LBG-Registrierkasse</v>
      </c>
      <c r="H21" s="241"/>
      <c r="I21" s="241"/>
      <c r="J21" s="242"/>
      <c r="K21" s="18"/>
      <c r="L21" s="19"/>
      <c r="M21" s="18"/>
      <c r="N21" s="19"/>
      <c r="O21" s="18"/>
      <c r="P21" s="19"/>
      <c r="R21" s="20"/>
      <c r="S21" s="21"/>
      <c r="T21" s="187" t="s">
        <v>71</v>
      </c>
      <c r="U21" s="254"/>
      <c r="V21" s="254"/>
      <c r="W21" s="255"/>
      <c r="X21" s="22"/>
      <c r="Y21" s="20"/>
      <c r="Z21" s="261" t="s">
        <v>72</v>
      </c>
      <c r="AA21" s="262"/>
      <c r="AB21" s="262"/>
      <c r="AC21" s="262"/>
      <c r="AD21" s="262"/>
      <c r="AE21" s="262"/>
      <c r="AF21" s="262"/>
      <c r="AG21" s="263"/>
    </row>
    <row r="22" spans="1:33" x14ac:dyDescent="0.2">
      <c r="A22" s="149"/>
      <c r="B22" s="148"/>
      <c r="C22" s="148"/>
      <c r="D22" s="148"/>
      <c r="E22" s="148"/>
      <c r="F22" s="24"/>
      <c r="G22" s="302" t="str">
        <f>IF($I$14="Einmalige Lizenzgebühr","""Pro"" bzw. ""Simplex""","Hardware:")</f>
        <v>"Pro" bzw. "Simplex"</v>
      </c>
      <c r="H22" s="303"/>
      <c r="I22" s="303"/>
      <c r="J22" s="304"/>
      <c r="K22" s="169">
        <f>IF($I$14="Einmalige Lizenzgebühr",960,"")</f>
        <v>960</v>
      </c>
      <c r="L22" s="170"/>
      <c r="M22" s="169">
        <f>IF($I$14="Einmalige Lizenzgebühr",640,"")</f>
        <v>640</v>
      </c>
      <c r="N22" s="170"/>
      <c r="O22" s="169">
        <f>IF($I$14="Einmalige Lizenzgebühr",640,"")</f>
        <v>640</v>
      </c>
      <c r="P22" s="170"/>
      <c r="R22" s="25"/>
      <c r="S22" s="26"/>
      <c r="T22" s="252" t="s">
        <v>73</v>
      </c>
      <c r="U22" s="252"/>
      <c r="V22" s="252"/>
      <c r="W22" s="253"/>
      <c r="X22" s="15"/>
      <c r="Y22" s="27"/>
      <c r="Z22" s="15"/>
      <c r="AA22" s="15"/>
      <c r="AB22" s="252" t="s">
        <v>74</v>
      </c>
      <c r="AC22" s="252"/>
      <c r="AD22" s="252"/>
      <c r="AE22" s="252"/>
      <c r="AF22" s="252"/>
      <c r="AG22" s="253"/>
    </row>
    <row r="23" spans="1:33" x14ac:dyDescent="0.2">
      <c r="A23" s="149"/>
      <c r="B23" s="148"/>
      <c r="C23" s="148"/>
      <c r="D23" s="148"/>
      <c r="E23" s="148"/>
      <c r="F23" s="105" t="s">
        <v>4</v>
      </c>
      <c r="G23" s="137" t="s">
        <v>51</v>
      </c>
      <c r="H23" s="234"/>
      <c r="I23" s="234"/>
      <c r="J23" s="235"/>
      <c r="K23" s="150">
        <v>1160</v>
      </c>
      <c r="L23" s="151"/>
      <c r="M23" s="150">
        <v>1160</v>
      </c>
      <c r="N23" s="151"/>
      <c r="O23" s="150">
        <v>349</v>
      </c>
      <c r="P23" s="151"/>
      <c r="R23" s="25"/>
      <c r="S23" s="26"/>
      <c r="T23" s="252"/>
      <c r="U23" s="252"/>
      <c r="V23" s="252"/>
      <c r="W23" s="253"/>
      <c r="X23" s="22"/>
      <c r="Y23" s="27"/>
      <c r="Z23" s="15"/>
      <c r="AA23" s="15"/>
      <c r="AB23" s="252"/>
      <c r="AC23" s="252"/>
      <c r="AD23" s="252"/>
      <c r="AE23" s="252"/>
      <c r="AF23" s="252"/>
      <c r="AG23" s="253"/>
    </row>
    <row r="24" spans="1:33" x14ac:dyDescent="0.2">
      <c r="A24" s="149"/>
      <c r="B24" s="148"/>
      <c r="C24" s="148"/>
      <c r="D24" s="148"/>
      <c r="E24" s="148"/>
      <c r="F24" s="105" t="s">
        <v>4</v>
      </c>
      <c r="G24" s="137" t="s">
        <v>58</v>
      </c>
      <c r="H24" s="234"/>
      <c r="I24" s="234"/>
      <c r="J24" s="235"/>
      <c r="K24" s="150">
        <v>149</v>
      </c>
      <c r="L24" s="151"/>
      <c r="M24" s="150">
        <v>149</v>
      </c>
      <c r="N24" s="151"/>
      <c r="O24" s="150">
        <v>449</v>
      </c>
      <c r="P24" s="151"/>
      <c r="R24" s="25"/>
      <c r="S24" s="26"/>
      <c r="T24" s="252"/>
      <c r="U24" s="252"/>
      <c r="V24" s="252"/>
      <c r="W24" s="253"/>
      <c r="X24" s="22"/>
      <c r="Y24" s="27"/>
      <c r="Z24" s="15"/>
      <c r="AA24" s="15"/>
      <c r="AB24" s="252"/>
      <c r="AC24" s="252"/>
      <c r="AD24" s="252"/>
      <c r="AE24" s="252"/>
      <c r="AF24" s="252"/>
      <c r="AG24" s="253"/>
    </row>
    <row r="25" spans="1:33" x14ac:dyDescent="0.2">
      <c r="A25" s="149"/>
      <c r="B25" s="148"/>
      <c r="C25" s="148"/>
      <c r="D25" s="148"/>
      <c r="E25" s="148"/>
      <c r="F25" s="105" t="str">
        <f>IF($I$14="Einmalige Lizenzgebühr","■","")</f>
        <v>■</v>
      </c>
      <c r="G25" s="236" t="str">
        <f>IF($I$14="Einmalige Lizenzgebühr","Installations- (1h) u. Ein-schulungspaket (3h)","")</f>
        <v>Installations- (1h) u. Ein-schulungspaket (3h)</v>
      </c>
      <c r="H25" s="237"/>
      <c r="I25" s="237"/>
      <c r="J25" s="238"/>
      <c r="K25" s="28"/>
      <c r="L25" s="29"/>
      <c r="M25" s="28"/>
      <c r="N25" s="29"/>
      <c r="O25" s="28"/>
      <c r="P25" s="29"/>
      <c r="R25" s="25"/>
      <c r="S25" s="26"/>
      <c r="T25" s="252"/>
      <c r="U25" s="252"/>
      <c r="V25" s="252"/>
      <c r="W25" s="253"/>
      <c r="X25" s="22"/>
      <c r="Y25" s="27"/>
      <c r="Z25" s="15"/>
      <c r="AA25" s="15"/>
      <c r="AB25" s="252"/>
      <c r="AC25" s="252"/>
      <c r="AD25" s="252"/>
      <c r="AE25" s="252"/>
      <c r="AF25" s="252"/>
      <c r="AG25" s="253"/>
    </row>
    <row r="26" spans="1:33" x14ac:dyDescent="0.2">
      <c r="A26" s="149"/>
      <c r="B26" s="148"/>
      <c r="C26" s="148"/>
      <c r="D26" s="148"/>
      <c r="E26" s="148"/>
      <c r="F26" s="24"/>
      <c r="G26" s="237"/>
      <c r="H26" s="237"/>
      <c r="I26" s="237"/>
      <c r="J26" s="238"/>
      <c r="K26" s="169">
        <f>IF($I$14="Einmalige Lizenzgebühr",89*4,"")</f>
        <v>356</v>
      </c>
      <c r="L26" s="170"/>
      <c r="M26" s="152">
        <f>IF($I$14="Einmalige Lizenzgebühr",356,"")</f>
        <v>356</v>
      </c>
      <c r="N26" s="153"/>
      <c r="O26" s="152">
        <f>IF($I$14="Einmalige Lizenzgebühr",356,"")</f>
        <v>356</v>
      </c>
      <c r="P26" s="153"/>
      <c r="R26" s="25"/>
      <c r="S26" s="26"/>
      <c r="T26" s="252"/>
      <c r="U26" s="252"/>
      <c r="V26" s="252"/>
      <c r="W26" s="253"/>
      <c r="X26" s="15"/>
      <c r="Y26" s="27"/>
      <c r="Z26" s="15"/>
      <c r="AA26" s="15"/>
      <c r="AB26" s="252"/>
      <c r="AC26" s="252"/>
      <c r="AD26" s="252"/>
      <c r="AE26" s="252"/>
      <c r="AF26" s="252"/>
      <c r="AG26" s="253"/>
    </row>
    <row r="27" spans="1:33" x14ac:dyDescent="0.2">
      <c r="A27" s="149"/>
      <c r="B27" s="148"/>
      <c r="C27" s="148"/>
      <c r="D27" s="148"/>
      <c r="E27" s="148"/>
      <c r="F27" s="30"/>
      <c r="G27" s="134" t="str">
        <f>IF($I$14="Einmalige Lizenzgebühr","Summe Einzelpreise","Summe Hardwarepreis")</f>
        <v>Summe Einzelpreise</v>
      </c>
      <c r="H27" s="135"/>
      <c r="I27" s="135"/>
      <c r="J27" s="136"/>
      <c r="K27" s="133">
        <f>SUM(K22:L26)</f>
        <v>2625</v>
      </c>
      <c r="L27" s="231"/>
      <c r="M27" s="154">
        <f>SUM(M22:N26)</f>
        <v>2305</v>
      </c>
      <c r="N27" s="155"/>
      <c r="O27" s="154">
        <f>SUM(O22:P26)</f>
        <v>1794</v>
      </c>
      <c r="P27" s="155"/>
      <c r="R27" s="25"/>
      <c r="S27" s="26"/>
      <c r="T27" s="252"/>
      <c r="U27" s="252"/>
      <c r="V27" s="252"/>
      <c r="W27" s="253"/>
      <c r="X27" s="22"/>
      <c r="Y27" s="27"/>
      <c r="Z27" s="15"/>
      <c r="AA27" s="15"/>
      <c r="AB27" s="252"/>
      <c r="AC27" s="252"/>
      <c r="AD27" s="252"/>
      <c r="AE27" s="252"/>
      <c r="AF27" s="252"/>
      <c r="AG27" s="253"/>
    </row>
    <row r="28" spans="1:33" s="5" customFormat="1" ht="12.75" customHeight="1" x14ac:dyDescent="0.2">
      <c r="A28" s="149"/>
      <c r="B28" s="148"/>
      <c r="C28" s="148"/>
      <c r="D28" s="148"/>
      <c r="E28" s="148"/>
      <c r="F28" s="31"/>
      <c r="G28" s="137" t="str">
        <f>IF($I$14="Einmalige Lizenzgebühr","‒ Paketrabatt","")</f>
        <v>‒ Paketrabatt</v>
      </c>
      <c r="H28" s="138"/>
      <c r="I28" s="138"/>
      <c r="J28" s="139"/>
      <c r="K28" s="285">
        <f>IF($I$14="Einmalige Lizenzgebühr",K29-K27,"")</f>
        <v>-235</v>
      </c>
      <c r="L28" s="286"/>
      <c r="M28" s="285">
        <f>IF($I$14="Einmalige Lizenzgebühr",M29-M27,"")</f>
        <v>-215</v>
      </c>
      <c r="N28" s="286"/>
      <c r="O28" s="285">
        <f>IF($I$14="Einmalige Lizenzgebühr",O29-O27,"")</f>
        <v>-104</v>
      </c>
      <c r="P28" s="286"/>
      <c r="R28" s="32"/>
      <c r="S28" s="33"/>
      <c r="T28" s="34"/>
      <c r="U28" s="34"/>
      <c r="V28" s="34"/>
      <c r="W28" s="35"/>
      <c r="X28" s="36"/>
      <c r="Y28" s="37"/>
      <c r="Z28" s="36"/>
      <c r="AA28" s="36"/>
      <c r="AB28" s="34"/>
      <c r="AC28" s="34"/>
      <c r="AD28" s="34"/>
      <c r="AE28" s="34"/>
      <c r="AF28" s="34"/>
      <c r="AG28" s="35"/>
    </row>
    <row r="29" spans="1:33" ht="15" customHeight="1" x14ac:dyDescent="0.25">
      <c r="A29" s="149"/>
      <c r="B29" s="148"/>
      <c r="C29" s="148"/>
      <c r="D29" s="148"/>
      <c r="E29" s="148"/>
      <c r="F29" s="99"/>
      <c r="G29" s="307" t="str">
        <f>IF($I$14="Einmalige Lizenzgebühr","Gesamtpaketpreis","Kassen-Software")</f>
        <v>Gesamtpaketpreis</v>
      </c>
      <c r="H29" s="241"/>
      <c r="I29" s="241"/>
      <c r="J29" s="242"/>
      <c r="K29" s="232">
        <f>IF($I$14="Einmalige Lizenzgebühr",2390,54.9)</f>
        <v>2390</v>
      </c>
      <c r="L29" s="170"/>
      <c r="M29" s="232">
        <f>IF($I$14="Einmalige Lizenzgebühr",2090,39)</f>
        <v>2090</v>
      </c>
      <c r="N29" s="170"/>
      <c r="O29" s="227">
        <f>IF($I$14="Einmalige Lizenzgebühr",1690,39)</f>
        <v>1690</v>
      </c>
      <c r="P29" s="228"/>
      <c r="R29" s="38"/>
      <c r="S29" s="39"/>
      <c r="T29" s="40"/>
      <c r="U29" s="282">
        <v>1160</v>
      </c>
      <c r="V29" s="311"/>
      <c r="W29" s="246"/>
      <c r="X29" s="22"/>
      <c r="Y29" s="41"/>
      <c r="Z29" s="40"/>
      <c r="AA29" s="40"/>
      <c r="AB29" s="22"/>
      <c r="AC29" s="22"/>
      <c r="AD29" s="282">
        <v>1849</v>
      </c>
      <c r="AE29" s="311"/>
      <c r="AF29" s="248"/>
      <c r="AG29" s="249"/>
    </row>
    <row r="30" spans="1:33" ht="15" x14ac:dyDescent="0.25">
      <c r="A30" s="149"/>
      <c r="B30" s="148"/>
      <c r="C30" s="148"/>
      <c r="D30" s="148"/>
      <c r="E30" s="148"/>
      <c r="F30" s="308" t="str">
        <f>IF($I$14="Einmalige Lizenzgebühr","Jahrespauschale ""Update &amp; Support""","Monatspauschale ""Update &amp; Support""")</f>
        <v>Jahrespauschale "Update &amp; Support"</v>
      </c>
      <c r="G30" s="309"/>
      <c r="H30" s="309"/>
      <c r="I30" s="309"/>
      <c r="J30" s="310"/>
      <c r="K30" s="42">
        <f>IF($I$14="Einmalige Lizenzgebühr",201.6,"")</f>
        <v>201.6</v>
      </c>
      <c r="L30" s="43" t="s">
        <v>44</v>
      </c>
      <c r="M30" s="44">
        <f>IF($I$14="Einmalige Lizenzgebühr",144,"")</f>
        <v>144</v>
      </c>
      <c r="N30" s="45" t="s">
        <v>44</v>
      </c>
      <c r="O30" s="44">
        <f>IF($I$14="Einmalige Lizenzgebühr",144,"")</f>
        <v>144</v>
      </c>
      <c r="P30" s="45" t="s">
        <v>44</v>
      </c>
      <c r="R30" s="46"/>
      <c r="S30" s="47"/>
      <c r="T30" s="48"/>
      <c r="U30" s="294"/>
      <c r="V30" s="294"/>
      <c r="W30" s="247"/>
      <c r="X30" s="22"/>
      <c r="Y30" s="49"/>
      <c r="Z30" s="22"/>
      <c r="AA30" s="22"/>
      <c r="AB30" s="50"/>
      <c r="AC30" s="50"/>
      <c r="AD30" s="294"/>
      <c r="AE30" s="294"/>
      <c r="AF30" s="250"/>
      <c r="AG30" s="251"/>
    </row>
    <row r="31" spans="1:33" x14ac:dyDescent="0.2">
      <c r="A31" s="149"/>
      <c r="B31" s="148"/>
      <c r="C31" s="148"/>
      <c r="D31" s="148"/>
      <c r="E31" s="148"/>
      <c r="F31" s="30"/>
      <c r="G31" s="120" t="s">
        <v>5</v>
      </c>
      <c r="H31" s="120"/>
      <c r="I31" s="101"/>
      <c r="J31" s="102"/>
      <c r="K31" s="127"/>
      <c r="L31" s="128"/>
      <c r="M31" s="127"/>
      <c r="N31" s="128"/>
      <c r="O31" s="127"/>
      <c r="P31" s="128"/>
      <c r="R31" s="20"/>
      <c r="S31" s="23"/>
      <c r="T31" s="187" t="s">
        <v>61</v>
      </c>
      <c r="U31" s="187"/>
      <c r="V31" s="187"/>
      <c r="W31" s="256"/>
      <c r="X31" s="15"/>
      <c r="Y31" s="20"/>
      <c r="Z31" s="23"/>
      <c r="AA31" s="23"/>
      <c r="AB31" s="190" t="s">
        <v>60</v>
      </c>
      <c r="AC31" s="188"/>
      <c r="AD31" s="188"/>
      <c r="AE31" s="188"/>
      <c r="AF31" s="188"/>
      <c r="AG31" s="189"/>
    </row>
    <row r="32" spans="1:33" x14ac:dyDescent="0.2">
      <c r="A32" s="51"/>
      <c r="B32" s="52"/>
      <c r="C32" s="52"/>
      <c r="D32" s="52"/>
      <c r="E32" s="52"/>
      <c r="F32" s="52"/>
      <c r="G32" s="123"/>
      <c r="H32" s="123"/>
      <c r="I32" s="103"/>
      <c r="J32" s="104"/>
      <c r="K32" s="233"/>
      <c r="L32" s="130"/>
      <c r="M32" s="129"/>
      <c r="N32" s="130"/>
      <c r="O32" s="129"/>
      <c r="P32" s="130"/>
      <c r="R32" s="27"/>
      <c r="S32" s="15"/>
      <c r="T32" s="287" t="s">
        <v>70</v>
      </c>
      <c r="U32" s="288"/>
      <c r="V32" s="288"/>
      <c r="W32" s="289"/>
      <c r="X32" s="15"/>
      <c r="Y32" s="27"/>
      <c r="Z32" s="15"/>
      <c r="AA32" s="15"/>
      <c r="AB32" s="290" t="s">
        <v>68</v>
      </c>
      <c r="AC32" s="291"/>
      <c r="AD32" s="291"/>
      <c r="AE32" s="291"/>
      <c r="AF32" s="291"/>
      <c r="AG32" s="292"/>
    </row>
    <row r="33" spans="1:33" s="5" customFormat="1" ht="5.25" x14ac:dyDescent="0.15">
      <c r="R33" s="37"/>
      <c r="S33" s="36"/>
      <c r="T33" s="288"/>
      <c r="U33" s="288"/>
      <c r="V33" s="288"/>
      <c r="W33" s="289"/>
      <c r="X33" s="36"/>
      <c r="Y33" s="37"/>
      <c r="Z33" s="36"/>
      <c r="AA33" s="36"/>
      <c r="AB33" s="291"/>
      <c r="AC33" s="291"/>
      <c r="AD33" s="291"/>
      <c r="AE33" s="291"/>
      <c r="AF33" s="291"/>
      <c r="AG33" s="292"/>
    </row>
    <row r="34" spans="1:33" ht="14.25" customHeight="1" x14ac:dyDescent="0.25">
      <c r="A34" s="53"/>
      <c r="B34" s="54"/>
      <c r="C34" s="54"/>
      <c r="D34" s="54"/>
      <c r="E34" s="54"/>
      <c r="F34" s="54"/>
      <c r="G34" s="54"/>
      <c r="H34" s="54"/>
      <c r="I34" s="55" t="s">
        <v>80</v>
      </c>
      <c r="J34" s="56"/>
      <c r="K34" s="165" t="s">
        <v>5</v>
      </c>
      <c r="L34" s="226"/>
      <c r="M34" s="305" t="s">
        <v>81</v>
      </c>
      <c r="N34" s="306"/>
      <c r="O34" s="165" t="s">
        <v>5</v>
      </c>
      <c r="P34" s="166"/>
      <c r="R34" s="49"/>
      <c r="S34" s="22"/>
      <c r="T34" s="288"/>
      <c r="U34" s="288"/>
      <c r="V34" s="288"/>
      <c r="W34" s="289"/>
      <c r="X34" s="22"/>
      <c r="Y34" s="49"/>
      <c r="Z34" s="22"/>
      <c r="AA34" s="22"/>
      <c r="AB34" s="291"/>
      <c r="AC34" s="291"/>
      <c r="AD34" s="291"/>
      <c r="AE34" s="291"/>
      <c r="AF34" s="291"/>
      <c r="AG34" s="292"/>
    </row>
    <row r="35" spans="1:33" x14ac:dyDescent="0.2">
      <c r="A35" s="133" t="s">
        <v>85</v>
      </c>
      <c r="B35" s="135"/>
      <c r="C35" s="135"/>
      <c r="D35" s="135"/>
      <c r="E35" s="135"/>
      <c r="F35" s="135"/>
      <c r="G35" s="135"/>
      <c r="H35" s="136"/>
      <c r="I35" s="133">
        <f>IF($I$14="Einmalige Lizenzgebühr",1280,54.9)</f>
        <v>1280</v>
      </c>
      <c r="J35" s="134"/>
      <c r="K35" s="167"/>
      <c r="L35" s="128"/>
      <c r="M35" s="133">
        <f>IF($I$14="Einmalige Lizenzgebühr",960,39)</f>
        <v>960</v>
      </c>
      <c r="N35" s="134"/>
      <c r="O35" s="167"/>
      <c r="P35" s="128"/>
      <c r="R35" s="49"/>
      <c r="S35" s="15"/>
      <c r="T35" s="15"/>
      <c r="U35" s="282">
        <v>349</v>
      </c>
      <c r="V35" s="312"/>
      <c r="W35" s="246"/>
      <c r="X35" s="15"/>
      <c r="Y35" s="27"/>
      <c r="Z35" s="22"/>
      <c r="AA35" s="22"/>
      <c r="AB35" s="57"/>
      <c r="AC35" s="15"/>
      <c r="AD35" s="282">
        <v>615.83000000000004</v>
      </c>
      <c r="AE35" s="312"/>
      <c r="AF35" s="248"/>
      <c r="AG35" s="280"/>
    </row>
    <row r="36" spans="1:33" x14ac:dyDescent="0.2">
      <c r="A36" s="162" t="s">
        <v>83</v>
      </c>
      <c r="B36" s="163"/>
      <c r="C36" s="163"/>
      <c r="D36" s="163"/>
      <c r="E36" s="163"/>
      <c r="F36" s="163"/>
      <c r="G36" s="163"/>
      <c r="H36" s="164"/>
      <c r="I36" s="44">
        <f>IF($I$14="Einmalige Lizenzgebühr",201.6,)</f>
        <v>201.6</v>
      </c>
      <c r="J36" s="58" t="s">
        <v>44</v>
      </c>
      <c r="K36" s="171"/>
      <c r="L36" s="130"/>
      <c r="M36" s="44">
        <f>IF($I$14="Einmalige Lizenzgebühr",144,)</f>
        <v>144</v>
      </c>
      <c r="N36" s="58" t="s">
        <v>44</v>
      </c>
      <c r="O36" s="168"/>
      <c r="P36" s="130"/>
      <c r="R36" s="59"/>
      <c r="S36" s="15"/>
      <c r="T36" s="15"/>
      <c r="U36" s="284"/>
      <c r="V36" s="284"/>
      <c r="W36" s="247"/>
      <c r="X36" s="15"/>
      <c r="Y36" s="27"/>
      <c r="Z36" s="22"/>
      <c r="AA36" s="22"/>
      <c r="AB36" s="15"/>
      <c r="AC36" s="15"/>
      <c r="AD36" s="284"/>
      <c r="AE36" s="284"/>
      <c r="AF36" s="250"/>
      <c r="AG36" s="281"/>
    </row>
    <row r="37" spans="1:33" ht="12.75" customHeight="1" x14ac:dyDescent="0.2">
      <c r="A37" s="119" t="s">
        <v>86</v>
      </c>
      <c r="B37" s="120"/>
      <c r="C37" s="120"/>
      <c r="D37" s="120"/>
      <c r="E37" s="120"/>
      <c r="F37" s="120"/>
      <c r="G37" s="120"/>
      <c r="H37" s="121"/>
      <c r="I37" s="133">
        <f>IF($I$14="Einmalige Lizenzgebühr",960,54.9)</f>
        <v>960</v>
      </c>
      <c r="J37" s="134"/>
      <c r="K37" s="167"/>
      <c r="L37" s="128"/>
      <c r="M37" s="133">
        <f>IF($I$14="Einmalige Lizenzgebühr",640,39)</f>
        <v>640</v>
      </c>
      <c r="N37" s="134"/>
      <c r="O37" s="167"/>
      <c r="P37" s="128"/>
      <c r="R37" s="60"/>
      <c r="S37" s="296" t="s">
        <v>75</v>
      </c>
      <c r="T37" s="254"/>
      <c r="U37" s="282">
        <v>149</v>
      </c>
      <c r="V37" s="293"/>
      <c r="W37" s="246"/>
      <c r="X37" s="15"/>
      <c r="Y37" s="20"/>
      <c r="Z37" s="61"/>
      <c r="AA37" s="61"/>
      <c r="AB37" s="190" t="s">
        <v>66</v>
      </c>
      <c r="AC37" s="188"/>
      <c r="AD37" s="188"/>
      <c r="AE37" s="188"/>
      <c r="AF37" s="188"/>
      <c r="AG37" s="189"/>
    </row>
    <row r="38" spans="1:33" ht="12.75" customHeight="1" x14ac:dyDescent="0.2">
      <c r="A38" s="122"/>
      <c r="B38" s="123"/>
      <c r="C38" s="123"/>
      <c r="D38" s="123"/>
      <c r="E38" s="123"/>
      <c r="F38" s="123"/>
      <c r="G38" s="123"/>
      <c r="H38" s="124"/>
      <c r="I38" s="44">
        <f>IF($I$14="Einmalige Lizenzgebühr",201.6,)</f>
        <v>201.6</v>
      </c>
      <c r="J38" s="58" t="s">
        <v>44</v>
      </c>
      <c r="K38" s="171"/>
      <c r="L38" s="130"/>
      <c r="M38" s="44">
        <f>IF($I$14="Einmalige Lizenzgebühr",144,)</f>
        <v>144</v>
      </c>
      <c r="N38" s="58" t="s">
        <v>44</v>
      </c>
      <c r="O38" s="168"/>
      <c r="P38" s="130"/>
      <c r="R38" s="27"/>
      <c r="S38" s="297"/>
      <c r="T38" s="297"/>
      <c r="U38" s="293"/>
      <c r="V38" s="293"/>
      <c r="W38" s="295"/>
      <c r="X38" s="15"/>
      <c r="Y38" s="27"/>
      <c r="Z38" s="22"/>
      <c r="AA38" s="22"/>
      <c r="AB38" s="179" t="s">
        <v>67</v>
      </c>
      <c r="AC38" s="180"/>
      <c r="AD38" s="180"/>
      <c r="AE38" s="180"/>
      <c r="AF38" s="180"/>
      <c r="AG38" s="181"/>
    </row>
    <row r="39" spans="1:33" s="62" customFormat="1" ht="2.4500000000000002" customHeight="1" x14ac:dyDescent="0.15">
      <c r="R39" s="63"/>
      <c r="S39" s="64"/>
      <c r="T39" s="64"/>
      <c r="U39" s="64"/>
      <c r="V39" s="64"/>
      <c r="W39" s="65"/>
      <c r="X39" s="66"/>
      <c r="Y39" s="67"/>
      <c r="Z39" s="66"/>
      <c r="AA39" s="66"/>
      <c r="AB39" s="66"/>
      <c r="AC39" s="66"/>
      <c r="AD39" s="66"/>
      <c r="AE39" s="66"/>
      <c r="AF39" s="66"/>
      <c r="AG39" s="68"/>
    </row>
    <row r="40" spans="1:33" s="62" customFormat="1" ht="2.4500000000000002" customHeight="1" x14ac:dyDescent="0.15">
      <c r="R40" s="69"/>
      <c r="S40" s="70"/>
      <c r="T40" s="70"/>
      <c r="U40" s="70"/>
      <c r="V40" s="70"/>
      <c r="W40" s="71"/>
      <c r="X40" s="66"/>
      <c r="Y40" s="67"/>
      <c r="Z40" s="66"/>
      <c r="AA40" s="66"/>
      <c r="AB40" s="66"/>
      <c r="AC40" s="66"/>
      <c r="AD40" s="66"/>
      <c r="AE40" s="66"/>
      <c r="AF40" s="66"/>
      <c r="AG40" s="68"/>
    </row>
    <row r="41" spans="1:33" ht="12.75" customHeight="1" x14ac:dyDescent="0.2">
      <c r="A41" s="125" t="s">
        <v>84</v>
      </c>
      <c r="B41" s="126"/>
      <c r="C41" s="108"/>
      <c r="D41" s="108"/>
      <c r="E41" s="72"/>
      <c r="F41" s="73" t="s">
        <v>5</v>
      </c>
      <c r="G41" s="74"/>
      <c r="H41" s="125" t="s">
        <v>84</v>
      </c>
      <c r="I41" s="126"/>
      <c r="J41" s="126"/>
      <c r="K41" s="108"/>
      <c r="L41" s="108"/>
      <c r="M41" s="108"/>
      <c r="N41" s="72"/>
      <c r="O41" s="191" t="s">
        <v>5</v>
      </c>
      <c r="P41" s="192"/>
      <c r="R41" s="298" t="s">
        <v>76</v>
      </c>
      <c r="S41" s="299"/>
      <c r="T41" s="15"/>
      <c r="U41" s="282">
        <v>449</v>
      </c>
      <c r="V41" s="293"/>
      <c r="W41" s="246"/>
      <c r="X41" s="22"/>
      <c r="Y41" s="49"/>
      <c r="Z41" s="15"/>
      <c r="AA41" s="15"/>
      <c r="AB41" s="15"/>
      <c r="AC41" s="15"/>
      <c r="AD41" s="282">
        <v>490.83</v>
      </c>
      <c r="AE41" s="293"/>
      <c r="AF41" s="248"/>
      <c r="AG41" s="249"/>
    </row>
    <row r="42" spans="1:33" ht="12.75" customHeight="1" x14ac:dyDescent="0.2">
      <c r="A42" s="117" t="s">
        <v>2</v>
      </c>
      <c r="B42" s="118"/>
      <c r="C42" s="75">
        <f>IF(I14="Einmalige Lizenzgebühr",320,"")</f>
        <v>320</v>
      </c>
      <c r="D42" s="76">
        <f t="shared" ref="D42:D49" si="0">IF($I$14="Einmalige Lizenzgebühr",57.6,15.9)</f>
        <v>57.6</v>
      </c>
      <c r="E42" s="77" t="s">
        <v>44</v>
      </c>
      <c r="F42" s="1"/>
      <c r="G42" s="74"/>
      <c r="H42" s="117" t="s">
        <v>34</v>
      </c>
      <c r="I42" s="118"/>
      <c r="J42" s="78"/>
      <c r="K42" s="75">
        <f>IF(I14="Einmalige Lizenzgebühr",640,"")</f>
        <v>640</v>
      </c>
      <c r="L42" s="75"/>
      <c r="M42" s="76">
        <f>IF($I$14="Einmalige Lizenzgebühr",115.2,31.9)</f>
        <v>115.2</v>
      </c>
      <c r="N42" s="77" t="s">
        <v>44</v>
      </c>
      <c r="O42" s="2"/>
      <c r="P42" s="79"/>
      <c r="R42" s="300"/>
      <c r="S42" s="301"/>
      <c r="T42" s="80"/>
      <c r="U42" s="294"/>
      <c r="V42" s="294"/>
      <c r="W42" s="247"/>
      <c r="X42" s="22"/>
      <c r="Y42" s="81"/>
      <c r="Z42" s="82"/>
      <c r="AA42" s="82"/>
      <c r="AB42" s="80"/>
      <c r="AC42" s="80"/>
      <c r="AD42" s="294"/>
      <c r="AE42" s="294"/>
      <c r="AF42" s="250"/>
      <c r="AG42" s="251"/>
    </row>
    <row r="43" spans="1:33" ht="12.75" customHeight="1" x14ac:dyDescent="0.2">
      <c r="A43" s="117" t="s">
        <v>8</v>
      </c>
      <c r="B43" s="118"/>
      <c r="C43" s="75">
        <f>IF(I14="Einmalige Lizenzgebühr",320,"")</f>
        <v>320</v>
      </c>
      <c r="D43" s="76">
        <f t="shared" si="0"/>
        <v>57.6</v>
      </c>
      <c r="E43" s="77" t="s">
        <v>44</v>
      </c>
      <c r="F43" s="1"/>
      <c r="H43" s="117" t="s">
        <v>37</v>
      </c>
      <c r="I43" s="118"/>
      <c r="J43" s="78"/>
      <c r="K43" s="75">
        <f>IF(I14="Einmalige Lizenzgebühr",320,"")</f>
        <v>320</v>
      </c>
      <c r="L43" s="75"/>
      <c r="M43" s="76">
        <f>IF($I$14="Einmalige Lizenzgebühr",57.6,15.9)</f>
        <v>57.6</v>
      </c>
      <c r="N43" s="77" t="s">
        <v>44</v>
      </c>
      <c r="O43" s="2"/>
      <c r="P43" s="79"/>
      <c r="R43" s="60"/>
      <c r="S43" s="23"/>
      <c r="T43" s="187" t="s">
        <v>54</v>
      </c>
      <c r="U43" s="188"/>
      <c r="V43" s="188"/>
      <c r="W43" s="189"/>
      <c r="X43" s="22"/>
      <c r="Y43" s="60"/>
      <c r="Z43" s="23"/>
      <c r="AA43" s="23"/>
      <c r="AB43" s="190" t="s">
        <v>55</v>
      </c>
      <c r="AC43" s="188"/>
      <c r="AD43" s="188"/>
      <c r="AE43" s="188"/>
      <c r="AF43" s="188"/>
      <c r="AG43" s="189"/>
    </row>
    <row r="44" spans="1:33" ht="12.75" customHeight="1" x14ac:dyDescent="0.2">
      <c r="A44" s="117" t="s">
        <v>9</v>
      </c>
      <c r="B44" s="118"/>
      <c r="C44" s="75">
        <f>IF(I14="Einmalige Lizenzgebühr",320,"")</f>
        <v>320</v>
      </c>
      <c r="D44" s="76">
        <f t="shared" si="0"/>
        <v>57.6</v>
      </c>
      <c r="E44" s="77" t="s">
        <v>44</v>
      </c>
      <c r="F44" s="1"/>
      <c r="H44" s="117" t="s">
        <v>38</v>
      </c>
      <c r="I44" s="118"/>
      <c r="J44" s="78"/>
      <c r="K44" s="75">
        <f>IF(I14="Einmalige Lizenzgebühr",320,"")</f>
        <v>320</v>
      </c>
      <c r="L44" s="75"/>
      <c r="M44" s="76">
        <f>IF($I$14="Einmalige Lizenzgebühr",57.6,15.9)</f>
        <v>57.6</v>
      </c>
      <c r="N44" s="77" t="s">
        <v>44</v>
      </c>
      <c r="O44" s="2"/>
      <c r="P44" s="79"/>
      <c r="R44" s="49"/>
      <c r="S44" s="15"/>
      <c r="T44" s="179" t="s">
        <v>65</v>
      </c>
      <c r="U44" s="180"/>
      <c r="V44" s="180"/>
      <c r="W44" s="181"/>
      <c r="X44" s="22"/>
      <c r="Y44" s="49"/>
      <c r="Z44" s="15"/>
      <c r="AA44" s="15"/>
      <c r="AB44" s="179" t="s">
        <v>63</v>
      </c>
      <c r="AC44" s="180"/>
      <c r="AD44" s="180"/>
      <c r="AE44" s="180"/>
      <c r="AF44" s="180"/>
      <c r="AG44" s="181"/>
    </row>
    <row r="45" spans="1:33" ht="12.75" customHeight="1" x14ac:dyDescent="0.2">
      <c r="A45" s="117" t="s">
        <v>10</v>
      </c>
      <c r="B45" s="118"/>
      <c r="C45" s="75">
        <f>IF(I14="Einmalige Lizenzgebühr",320,"")</f>
        <v>320</v>
      </c>
      <c r="D45" s="76">
        <f t="shared" si="0"/>
        <v>57.6</v>
      </c>
      <c r="E45" s="77" t="s">
        <v>44</v>
      </c>
      <c r="F45" s="1"/>
      <c r="H45" s="117" t="s">
        <v>47</v>
      </c>
      <c r="I45" s="118"/>
      <c r="J45" s="78"/>
      <c r="K45" s="75">
        <f>IF(I14="Einmalige Lizenzgebühr",640,"")</f>
        <v>640</v>
      </c>
      <c r="L45" s="75"/>
      <c r="M45" s="76">
        <f>IF($I$14="Einmalige Lizenzgebühr",115.2,31.9)</f>
        <v>115.2</v>
      </c>
      <c r="N45" s="77" t="s">
        <v>44</v>
      </c>
      <c r="O45" s="2"/>
      <c r="P45" s="79"/>
      <c r="R45" s="49"/>
      <c r="S45" s="15"/>
      <c r="T45" s="22"/>
      <c r="U45" s="282">
        <v>107.5</v>
      </c>
      <c r="V45" s="283"/>
      <c r="W45" s="246"/>
      <c r="X45" s="22"/>
      <c r="Y45" s="49"/>
      <c r="Z45" s="15"/>
      <c r="AA45" s="15"/>
      <c r="AB45" s="22"/>
      <c r="AC45" s="22"/>
      <c r="AD45" s="282">
        <v>107.5</v>
      </c>
      <c r="AE45" s="283"/>
      <c r="AF45" s="248"/>
      <c r="AG45" s="280"/>
    </row>
    <row r="46" spans="1:33" ht="12.75" customHeight="1" x14ac:dyDescent="0.2">
      <c r="A46" s="117" t="s">
        <v>11</v>
      </c>
      <c r="B46" s="118"/>
      <c r="C46" s="75">
        <f>IF(I14="Einmalige Lizenzgebühr",320,"")</f>
        <v>320</v>
      </c>
      <c r="D46" s="76">
        <f t="shared" si="0"/>
        <v>57.6</v>
      </c>
      <c r="E46" s="77" t="s">
        <v>44</v>
      </c>
      <c r="F46" s="1"/>
      <c r="H46" s="83" t="s">
        <v>48</v>
      </c>
      <c r="I46" s="78"/>
      <c r="J46" s="78"/>
      <c r="K46" s="75">
        <f>IF(I14="Einmalige Lizenzgebühr",0,"")</f>
        <v>0</v>
      </c>
      <c r="L46" s="75"/>
      <c r="M46" s="76">
        <v>0</v>
      </c>
      <c r="N46" s="77" t="s">
        <v>44</v>
      </c>
      <c r="O46" s="2"/>
      <c r="P46" s="79"/>
      <c r="R46" s="84"/>
      <c r="S46" s="85"/>
      <c r="T46" s="86"/>
      <c r="U46" s="284"/>
      <c r="V46" s="284"/>
      <c r="W46" s="247"/>
      <c r="X46" s="22"/>
      <c r="Y46" s="84"/>
      <c r="Z46" s="85"/>
      <c r="AA46" s="85"/>
      <c r="AB46" s="86"/>
      <c r="AC46" s="86"/>
      <c r="AD46" s="284"/>
      <c r="AE46" s="284"/>
      <c r="AF46" s="250"/>
      <c r="AG46" s="281"/>
    </row>
    <row r="47" spans="1:33" ht="12.75" customHeight="1" x14ac:dyDescent="0.2">
      <c r="A47" s="117" t="s">
        <v>12</v>
      </c>
      <c r="B47" s="118"/>
      <c r="C47" s="75">
        <f>IF(I14="Einmalige Lizenzgebühr",320,"")</f>
        <v>320</v>
      </c>
      <c r="D47" s="76">
        <f t="shared" si="0"/>
        <v>57.6</v>
      </c>
      <c r="E47" s="77" t="s">
        <v>44</v>
      </c>
      <c r="F47" s="1"/>
      <c r="H47" s="117" t="s">
        <v>39</v>
      </c>
      <c r="I47" s="118"/>
      <c r="J47" s="78"/>
      <c r="K47" s="75">
        <f>IF(I14="Einmalige Lizenzgebühr",320,"")</f>
        <v>320</v>
      </c>
      <c r="L47" s="75"/>
      <c r="M47" s="76">
        <f>IF($I$14="Einmalige Lizenzgebühr",57.6,15.9)</f>
        <v>57.6</v>
      </c>
      <c r="N47" s="77" t="s">
        <v>44</v>
      </c>
      <c r="O47" s="2"/>
      <c r="P47" s="79"/>
      <c r="R47" s="49"/>
      <c r="S47" s="15"/>
      <c r="T47" s="187" t="s">
        <v>56</v>
      </c>
      <c r="U47" s="188"/>
      <c r="V47" s="188"/>
      <c r="W47" s="189"/>
      <c r="X47" s="22"/>
      <c r="Y47" s="60"/>
      <c r="Z47" s="23"/>
      <c r="AA47" s="23"/>
      <c r="AB47" s="190" t="s">
        <v>57</v>
      </c>
      <c r="AC47" s="188"/>
      <c r="AD47" s="188"/>
      <c r="AE47" s="188"/>
      <c r="AF47" s="188"/>
      <c r="AG47" s="189"/>
    </row>
    <row r="48" spans="1:33" ht="12.75" customHeight="1" x14ac:dyDescent="0.2">
      <c r="A48" s="117" t="s">
        <v>33</v>
      </c>
      <c r="B48" s="118"/>
      <c r="C48" s="75">
        <f>IF(I14="Einmalige Lizenzgebühr",320,"")</f>
        <v>320</v>
      </c>
      <c r="D48" s="76">
        <f t="shared" si="0"/>
        <v>57.6</v>
      </c>
      <c r="E48" s="77" t="s">
        <v>44</v>
      </c>
      <c r="F48" s="1"/>
      <c r="H48" s="197"/>
      <c r="I48" s="198"/>
      <c r="J48" s="95"/>
      <c r="K48" s="87"/>
      <c r="L48" s="87"/>
      <c r="M48" s="88"/>
      <c r="N48" s="89"/>
      <c r="O48" s="90"/>
      <c r="P48" s="96"/>
      <c r="R48" s="49"/>
      <c r="S48" s="15"/>
      <c r="T48" s="179" t="s">
        <v>62</v>
      </c>
      <c r="U48" s="180"/>
      <c r="V48" s="180"/>
      <c r="W48" s="181"/>
      <c r="X48" s="22"/>
      <c r="Y48" s="49"/>
      <c r="Z48" s="15"/>
      <c r="AA48" s="15"/>
      <c r="AB48" s="179" t="s">
        <v>64</v>
      </c>
      <c r="AC48" s="180"/>
      <c r="AD48" s="180"/>
      <c r="AE48" s="180"/>
      <c r="AF48" s="180"/>
      <c r="AG48" s="181"/>
    </row>
    <row r="49" spans="1:33" ht="12.75" customHeight="1" x14ac:dyDescent="0.2">
      <c r="A49" s="117" t="s">
        <v>35</v>
      </c>
      <c r="B49" s="118"/>
      <c r="C49" s="75">
        <f>IF(I14="Einmalige Lizenzgebühr",320,"")</f>
        <v>320</v>
      </c>
      <c r="D49" s="76">
        <f t="shared" si="0"/>
        <v>57.6</v>
      </c>
      <c r="E49" s="77" t="s">
        <v>44</v>
      </c>
      <c r="F49" s="1"/>
      <c r="H49" s="204" t="s">
        <v>50</v>
      </c>
      <c r="I49" s="205"/>
      <c r="J49" s="205"/>
      <c r="K49" s="205"/>
      <c r="L49" s="205"/>
      <c r="M49" s="205"/>
      <c r="N49" s="205"/>
      <c r="O49" s="205"/>
      <c r="P49" s="206"/>
      <c r="R49" s="49"/>
      <c r="S49" s="15"/>
      <c r="T49" s="22"/>
      <c r="U49" s="282">
        <v>132.5</v>
      </c>
      <c r="V49" s="283"/>
      <c r="W49" s="246"/>
      <c r="X49" s="22"/>
      <c r="Y49" s="49"/>
      <c r="Z49" s="15"/>
      <c r="AA49" s="15"/>
      <c r="AB49" s="15"/>
      <c r="AC49" s="15"/>
      <c r="AD49" s="282">
        <v>65.83</v>
      </c>
      <c r="AE49" s="283"/>
      <c r="AF49" s="248"/>
      <c r="AG49" s="280"/>
    </row>
    <row r="50" spans="1:33" ht="12.75" customHeight="1" x14ac:dyDescent="0.2">
      <c r="A50" s="117" t="s">
        <v>36</v>
      </c>
      <c r="B50" s="118"/>
      <c r="C50" s="75">
        <f>IF(I14="Einmalige Lizenzgebühr",160,"")</f>
        <v>160</v>
      </c>
      <c r="D50" s="76">
        <f>IF($I$14="Einmalige Lizenzgebühr",28.8,7.9)</f>
        <v>28.8</v>
      </c>
      <c r="E50" s="77" t="s">
        <v>44</v>
      </c>
      <c r="F50" s="1"/>
      <c r="H50" s="201" t="s">
        <v>49</v>
      </c>
      <c r="I50" s="202"/>
      <c r="J50" s="202"/>
      <c r="K50" s="202"/>
      <c r="L50" s="202"/>
      <c r="M50" s="202"/>
      <c r="N50" s="202"/>
      <c r="O50" s="202"/>
      <c r="P50" s="203"/>
      <c r="R50" s="84"/>
      <c r="S50" s="85"/>
      <c r="T50" s="86"/>
      <c r="U50" s="284"/>
      <c r="V50" s="284"/>
      <c r="W50" s="247"/>
      <c r="X50" s="22"/>
      <c r="Y50" s="84"/>
      <c r="Z50" s="85"/>
      <c r="AA50" s="85"/>
      <c r="AB50" s="85"/>
      <c r="AC50" s="85"/>
      <c r="AD50" s="284"/>
      <c r="AE50" s="284"/>
      <c r="AF50" s="250"/>
      <c r="AG50" s="281"/>
    </row>
    <row r="51" spans="1:33" s="5" customFormat="1" ht="5.25" x14ac:dyDescent="0.15"/>
    <row r="52" spans="1:33" s="91" customFormat="1" ht="12.75" customHeight="1" x14ac:dyDescent="0.2">
      <c r="A52" s="213" t="str">
        <f>IF(I14="Einmalige Lizenzgebühr","50% Anzahlung bei Auftragserteilung","1) Nur in Verbindung mit Bankeinzug möglich!")</f>
        <v>50% Anzahlung bei Auftragserteilung</v>
      </c>
      <c r="B52" s="214"/>
      <c r="C52" s="214"/>
      <c r="D52" s="214"/>
      <c r="E52" s="215"/>
      <c r="F52" s="182" t="s">
        <v>42</v>
      </c>
      <c r="G52" s="182"/>
      <c r="H52" s="182"/>
      <c r="I52" s="183" t="s">
        <v>43</v>
      </c>
      <c r="J52" s="184"/>
      <c r="K52" s="184"/>
      <c r="L52" s="185"/>
      <c r="M52" s="182" t="s">
        <v>45</v>
      </c>
      <c r="N52" s="182"/>
      <c r="O52" s="182"/>
      <c r="P52" s="186"/>
      <c r="R52" s="213" t="s">
        <v>77</v>
      </c>
      <c r="S52" s="214"/>
      <c r="T52" s="214"/>
      <c r="U52" s="214"/>
      <c r="V52" s="215"/>
      <c r="W52" s="182" t="s">
        <v>42</v>
      </c>
      <c r="X52" s="182"/>
      <c r="Y52" s="182"/>
      <c r="Z52" s="183" t="s">
        <v>43</v>
      </c>
      <c r="AA52" s="184"/>
      <c r="AB52" s="184"/>
      <c r="AC52" s="185"/>
      <c r="AD52" s="182" t="s">
        <v>45</v>
      </c>
      <c r="AE52" s="182"/>
      <c r="AF52" s="182"/>
      <c r="AG52" s="186"/>
    </row>
    <row r="53" spans="1:33" s="92" customFormat="1" ht="12.75" customHeight="1" x14ac:dyDescent="0.2">
      <c r="A53" s="107" t="str">
        <f>IF($I$14="Einmalige Lizenzgebühr","Summe Lizenzpreis (einmalig):","Summe Hardwarepreis:")</f>
        <v>Summe Lizenzpreis (einmalig):</v>
      </c>
      <c r="B53" s="108"/>
      <c r="C53" s="108"/>
      <c r="D53" s="108"/>
      <c r="E53" s="108"/>
      <c r="F53" s="111">
        <f>IF(I14="Einmalige Lizenzgebühr",ROUND(K29*K31+M29*M31+O29*O31+I35*K35+I37*K37+M35*O35+M37*O37+SUMPRODUCT(C42:C50,F42:F50)+SUMPRODUCT(K42:K47,O42:O47),2),ROUND(K27*K31+M27*M31+O27*O31,2))</f>
        <v>0</v>
      </c>
      <c r="G53" s="112"/>
      <c r="H53" s="112"/>
      <c r="I53" s="207">
        <f>ROUND(F53*0.2,2)</f>
        <v>0</v>
      </c>
      <c r="J53" s="208"/>
      <c r="K53" s="208"/>
      <c r="L53" s="209"/>
      <c r="M53" s="111">
        <f>F53+I53</f>
        <v>0</v>
      </c>
      <c r="N53" s="111"/>
      <c r="O53" s="111"/>
      <c r="P53" s="115"/>
      <c r="R53" s="266" t="s">
        <v>52</v>
      </c>
      <c r="S53" s="120"/>
      <c r="T53" s="120"/>
      <c r="U53" s="120"/>
      <c r="V53" s="121"/>
      <c r="W53" s="270">
        <f>U29*W29+U35*W35+U37*W37+U41*W41+U45*W45+U49*W49+AD35*AF35+AD29*AF29+AD41*AF41+AD45*AF45+AD49*AF49</f>
        <v>0</v>
      </c>
      <c r="X53" s="271"/>
      <c r="Y53" s="272"/>
      <c r="Z53" s="270">
        <f>ROUND(W53*0.2,2)</f>
        <v>0</v>
      </c>
      <c r="AA53" s="271"/>
      <c r="AB53" s="271"/>
      <c r="AC53" s="276"/>
      <c r="AD53" s="270">
        <f>W53+Z53</f>
        <v>0</v>
      </c>
      <c r="AE53" s="277"/>
      <c r="AF53" s="277"/>
      <c r="AG53" s="278"/>
    </row>
    <row r="54" spans="1:33" s="92" customFormat="1" ht="12.75" customHeight="1" x14ac:dyDescent="0.2">
      <c r="A54" s="109" t="str">
        <f>IF($I$14="Einmalige Lizenzgebühr","Summe Software-Jahreswartungsentgelt:","Summe Monatliche Pauschalgebühr:")</f>
        <v>Summe Software-Jahreswartungsentgelt:</v>
      </c>
      <c r="B54" s="110"/>
      <c r="C54" s="110"/>
      <c r="D54" s="110"/>
      <c r="E54" s="110"/>
      <c r="F54" s="113">
        <f>IF(I14="Einmalige Lizenzgebühr",ROUND(K30*K31+M30*M31+O30*O31+I36*K35+I38*K37+M36*O35+M38*O37+SUMPRODUCT(D42:D50,F42:F50)+SUMPRODUCT(M42:M47,O42:O47),2),ROUND(K29*K31+M29*M31+O29*O31+I35*K35+I37*K37+M35*O35+M37*O37+SUMPRODUCT(D42:D50,F42:F50)+SUMPRODUCT(M42:M47,O42:O47),2))</f>
        <v>0</v>
      </c>
      <c r="G54" s="114"/>
      <c r="H54" s="114"/>
      <c r="I54" s="210">
        <f>ROUND(F54*0.2,2)</f>
        <v>0</v>
      </c>
      <c r="J54" s="211"/>
      <c r="K54" s="211"/>
      <c r="L54" s="212"/>
      <c r="M54" s="113">
        <f>F54+I54</f>
        <v>0</v>
      </c>
      <c r="N54" s="113"/>
      <c r="O54" s="113"/>
      <c r="P54" s="116"/>
      <c r="R54" s="267"/>
      <c r="S54" s="268"/>
      <c r="T54" s="268"/>
      <c r="U54" s="268"/>
      <c r="V54" s="269"/>
      <c r="W54" s="273"/>
      <c r="X54" s="274"/>
      <c r="Y54" s="275"/>
      <c r="Z54" s="273"/>
      <c r="AA54" s="274"/>
      <c r="AB54" s="274"/>
      <c r="AC54" s="275"/>
      <c r="AD54" s="273"/>
      <c r="AE54" s="274"/>
      <c r="AF54" s="274"/>
      <c r="AG54" s="279"/>
    </row>
    <row r="55" spans="1:33" s="5" customFormat="1" ht="5.25" x14ac:dyDescent="0.15"/>
    <row r="56" spans="1:33" s="91" customFormat="1" ht="11.25" x14ac:dyDescent="0.2">
      <c r="A56" s="199" t="s">
        <v>23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R56" s="199" t="s">
        <v>23</v>
      </c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</row>
    <row r="57" spans="1:33" s="91" customFormat="1" ht="11.25" x14ac:dyDescent="0.2">
      <c r="A57" s="199" t="s">
        <v>78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</row>
    <row r="58" spans="1:33" ht="12.75" customHeight="1" x14ac:dyDescent="0.2">
      <c r="A58" s="195" t="s">
        <v>24</v>
      </c>
      <c r="H58" s="195" t="s">
        <v>25</v>
      </c>
      <c r="R58" s="195" t="s">
        <v>24</v>
      </c>
      <c r="Y58" s="195" t="s">
        <v>25</v>
      </c>
    </row>
    <row r="59" spans="1:33" ht="12.75" customHeight="1" x14ac:dyDescent="0.2">
      <c r="A59" s="196"/>
      <c r="B59" s="93"/>
      <c r="C59" s="93"/>
      <c r="D59" s="93"/>
      <c r="E59" s="93"/>
      <c r="F59" s="93"/>
      <c r="H59" s="196"/>
      <c r="I59" s="93"/>
      <c r="J59" s="93"/>
      <c r="K59" s="93"/>
      <c r="L59" s="93"/>
      <c r="M59" s="93"/>
      <c r="N59" s="93"/>
      <c r="O59" s="93"/>
      <c r="P59" s="93"/>
      <c r="R59" s="196"/>
      <c r="S59" s="93"/>
      <c r="T59" s="93"/>
      <c r="U59" s="93"/>
      <c r="V59" s="93"/>
      <c r="W59" s="93"/>
      <c r="Y59" s="196"/>
      <c r="Z59" s="93"/>
      <c r="AA59" s="93"/>
      <c r="AB59" s="93"/>
      <c r="AC59" s="93"/>
      <c r="AD59" s="93"/>
      <c r="AE59" s="93"/>
      <c r="AF59" s="93"/>
      <c r="AG59" s="93"/>
    </row>
    <row r="60" spans="1:33" s="5" customFormat="1" ht="5.25" x14ac:dyDescent="0.15"/>
    <row r="61" spans="1:33" x14ac:dyDescent="0.2">
      <c r="A61" s="156" t="s">
        <v>91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8"/>
      <c r="R61" s="156" t="s">
        <v>92</v>
      </c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/>
      <c r="R62" s="159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1"/>
    </row>
    <row r="63" spans="1:33" s="5" customFormat="1" ht="5.25" x14ac:dyDescent="0.15"/>
    <row r="64" spans="1:33" s="91" customFormat="1" ht="11.25" x14ac:dyDescent="0.2">
      <c r="A64" s="172" t="str">
        <f>IF(I14="Einmalige Lizenzgebühr","* Jahrespauschale ""Update &amp; Support""","* Monatliche Pauschalgebühr inkl. ""Update &amp; Support""")</f>
        <v>* Jahrespauschale "Update &amp; Support"</v>
      </c>
      <c r="B64" s="173"/>
      <c r="C64" s="173"/>
      <c r="D64" s="173"/>
      <c r="E64" s="173"/>
      <c r="F64" s="173"/>
      <c r="H64" s="174" t="s">
        <v>90</v>
      </c>
      <c r="I64" s="175"/>
      <c r="J64" s="175"/>
      <c r="K64" s="175"/>
      <c r="L64" s="175"/>
      <c r="M64" s="175"/>
      <c r="N64" s="175"/>
      <c r="O64" s="175"/>
      <c r="P64" s="175"/>
      <c r="R64" s="140" t="s">
        <v>59</v>
      </c>
      <c r="S64" s="141"/>
      <c r="T64" s="141"/>
      <c r="U64" s="141"/>
      <c r="V64" s="141"/>
      <c r="W64" s="141"/>
      <c r="Y64" s="174" t="s">
        <v>90</v>
      </c>
      <c r="Z64" s="175"/>
      <c r="AA64" s="175"/>
      <c r="AB64" s="175"/>
      <c r="AC64" s="175"/>
      <c r="AD64" s="175"/>
      <c r="AE64" s="175"/>
      <c r="AF64" s="175"/>
      <c r="AG64" s="175"/>
    </row>
    <row r="65" spans="1:33" s="5" customFormat="1" ht="5.25" x14ac:dyDescent="0.15"/>
    <row r="66" spans="1:33" s="4" customFormat="1" ht="18" x14ac:dyDescent="0.25"/>
    <row r="67" spans="1:33" s="94" customFormat="1" ht="9" x14ac:dyDescent="0.15">
      <c r="A67" s="217" t="s">
        <v>13</v>
      </c>
      <c r="B67" s="218"/>
      <c r="C67" s="218"/>
      <c r="F67" s="140"/>
      <c r="G67" s="141"/>
      <c r="H67" s="141"/>
      <c r="K67" s="219" t="s">
        <v>14</v>
      </c>
      <c r="L67" s="219"/>
      <c r="M67" s="219"/>
      <c r="N67" s="219"/>
      <c r="O67" s="219"/>
      <c r="P67" s="219"/>
      <c r="R67" s="217" t="s">
        <v>13</v>
      </c>
      <c r="S67" s="218"/>
      <c r="T67" s="218"/>
      <c r="W67" s="140"/>
      <c r="X67" s="141"/>
      <c r="Y67" s="141"/>
      <c r="AB67" s="219" t="s">
        <v>14</v>
      </c>
      <c r="AC67" s="219"/>
      <c r="AD67" s="219"/>
      <c r="AE67" s="219"/>
      <c r="AF67" s="219"/>
      <c r="AG67" s="219"/>
    </row>
    <row r="68" spans="1:33" s="94" customFormat="1" ht="9" x14ac:dyDescent="0.15">
      <c r="A68" s="140" t="s">
        <v>18</v>
      </c>
      <c r="B68" s="141"/>
      <c r="C68" s="141"/>
      <c r="F68" s="140" t="s">
        <v>88</v>
      </c>
      <c r="G68" s="141"/>
      <c r="H68" s="141"/>
      <c r="K68" s="219" t="s">
        <v>15</v>
      </c>
      <c r="L68" s="219"/>
      <c r="M68" s="220"/>
      <c r="N68" s="220"/>
      <c r="O68" s="220"/>
      <c r="P68" s="220"/>
      <c r="R68" s="140" t="s">
        <v>18</v>
      </c>
      <c r="S68" s="141"/>
      <c r="T68" s="141"/>
      <c r="W68" s="140" t="s">
        <v>88</v>
      </c>
      <c r="X68" s="141"/>
      <c r="Y68" s="141"/>
      <c r="AB68" s="219" t="s">
        <v>15</v>
      </c>
      <c r="AC68" s="219"/>
      <c r="AD68" s="220"/>
      <c r="AE68" s="220"/>
      <c r="AF68" s="220"/>
      <c r="AG68" s="220"/>
    </row>
    <row r="69" spans="1:33" s="94" customFormat="1" ht="9" x14ac:dyDescent="0.15">
      <c r="A69" s="140" t="s">
        <v>19</v>
      </c>
      <c r="B69" s="141"/>
      <c r="C69" s="141"/>
      <c r="F69" s="140" t="s">
        <v>89</v>
      </c>
      <c r="G69" s="141"/>
      <c r="H69" s="141"/>
      <c r="K69" s="142" t="s">
        <v>16</v>
      </c>
      <c r="L69" s="142"/>
      <c r="M69" s="143"/>
      <c r="N69" s="143"/>
      <c r="O69" s="143"/>
      <c r="P69" s="143"/>
      <c r="R69" s="140" t="s">
        <v>19</v>
      </c>
      <c r="S69" s="141"/>
      <c r="T69" s="141"/>
      <c r="W69" s="140" t="s">
        <v>89</v>
      </c>
      <c r="X69" s="141"/>
      <c r="Y69" s="141"/>
      <c r="AB69" s="142" t="s">
        <v>16</v>
      </c>
      <c r="AC69" s="142"/>
      <c r="AD69" s="143"/>
      <c r="AE69" s="143"/>
      <c r="AF69" s="143"/>
      <c r="AG69" s="143"/>
    </row>
    <row r="70" spans="1:33" s="94" customFormat="1" ht="9" x14ac:dyDescent="0.15">
      <c r="A70" s="140" t="s">
        <v>20</v>
      </c>
      <c r="B70" s="141"/>
      <c r="C70" s="141"/>
      <c r="F70" s="140" t="s">
        <v>93</v>
      </c>
      <c r="G70" s="141"/>
      <c r="H70" s="141"/>
      <c r="K70" s="142" t="s">
        <v>17</v>
      </c>
      <c r="L70" s="142"/>
      <c r="M70" s="143"/>
      <c r="N70" s="143"/>
      <c r="O70" s="143"/>
      <c r="P70" s="143"/>
      <c r="R70" s="140" t="s">
        <v>20</v>
      </c>
      <c r="S70" s="141"/>
      <c r="T70" s="141"/>
      <c r="W70" s="140" t="s">
        <v>93</v>
      </c>
      <c r="X70" s="141"/>
      <c r="Y70" s="141"/>
      <c r="AB70" s="142" t="s">
        <v>17</v>
      </c>
      <c r="AC70" s="142"/>
      <c r="AD70" s="143"/>
      <c r="AE70" s="143"/>
      <c r="AF70" s="143"/>
      <c r="AG70" s="143"/>
    </row>
  </sheetData>
  <sheetProtection password="DF8B" sheet="1" objects="1" scenarios="1" selectLockedCells="1"/>
  <mergeCells count="209">
    <mergeCell ref="G22:J22"/>
    <mergeCell ref="M34:N34"/>
    <mergeCell ref="G29:J29"/>
    <mergeCell ref="F30:J30"/>
    <mergeCell ref="AD29:AE30"/>
    <mergeCell ref="U29:V30"/>
    <mergeCell ref="U35:V36"/>
    <mergeCell ref="W35:W36"/>
    <mergeCell ref="AD35:AE36"/>
    <mergeCell ref="H47:I47"/>
    <mergeCell ref="K28:L28"/>
    <mergeCell ref="M28:N28"/>
    <mergeCell ref="O28:P28"/>
    <mergeCell ref="R61:AG62"/>
    <mergeCell ref="T32:W34"/>
    <mergeCell ref="AB32:AG34"/>
    <mergeCell ref="AF35:AG36"/>
    <mergeCell ref="W41:W42"/>
    <mergeCell ref="AF41:AG42"/>
    <mergeCell ref="U41:V42"/>
    <mergeCell ref="U49:V50"/>
    <mergeCell ref="U37:V38"/>
    <mergeCell ref="W37:W38"/>
    <mergeCell ref="S37:T38"/>
    <mergeCell ref="R41:S42"/>
    <mergeCell ref="R56:AG56"/>
    <mergeCell ref="R58:R59"/>
    <mergeCell ref="R52:V52"/>
    <mergeCell ref="AD41:AE42"/>
    <mergeCell ref="AD45:AE46"/>
    <mergeCell ref="AD49:AE50"/>
    <mergeCell ref="R64:W64"/>
    <mergeCell ref="Y64:AG64"/>
    <mergeCell ref="R67:T67"/>
    <mergeCell ref="W67:Y67"/>
    <mergeCell ref="AB67:AG67"/>
    <mergeCell ref="R68:T68"/>
    <mergeCell ref="W68:Y68"/>
    <mergeCell ref="AB68:AG68"/>
    <mergeCell ref="T43:W43"/>
    <mergeCell ref="AB43:AG43"/>
    <mergeCell ref="T44:W44"/>
    <mergeCell ref="AB44:AG44"/>
    <mergeCell ref="Y58:Y59"/>
    <mergeCell ref="AB48:AG48"/>
    <mergeCell ref="T48:W48"/>
    <mergeCell ref="R53:V54"/>
    <mergeCell ref="W53:Y54"/>
    <mergeCell ref="Z53:AC54"/>
    <mergeCell ref="AD53:AG54"/>
    <mergeCell ref="W45:W46"/>
    <mergeCell ref="W49:W50"/>
    <mergeCell ref="AF45:AG46"/>
    <mergeCell ref="AF49:AG50"/>
    <mergeCell ref="U45:V46"/>
    <mergeCell ref="R12:T12"/>
    <mergeCell ref="U12:W12"/>
    <mergeCell ref="Y12:AB12"/>
    <mergeCell ref="AD12:AG12"/>
    <mergeCell ref="R14:AG14"/>
    <mergeCell ref="R16:AG18"/>
    <mergeCell ref="AD20:AE20"/>
    <mergeCell ref="K37:L38"/>
    <mergeCell ref="K22:L22"/>
    <mergeCell ref="W29:W30"/>
    <mergeCell ref="AF29:AG30"/>
    <mergeCell ref="T22:W27"/>
    <mergeCell ref="T21:W21"/>
    <mergeCell ref="AB22:AG27"/>
    <mergeCell ref="T31:W31"/>
    <mergeCell ref="AB31:AG31"/>
    <mergeCell ref="AF20:AG20"/>
    <mergeCell ref="AB37:AG37"/>
    <mergeCell ref="U20:V20"/>
    <mergeCell ref="O20:P20"/>
    <mergeCell ref="M27:N27"/>
    <mergeCell ref="M29:N29"/>
    <mergeCell ref="Z21:AG21"/>
    <mergeCell ref="I14:O14"/>
    <mergeCell ref="R2:W2"/>
    <mergeCell ref="R4:AG4"/>
    <mergeCell ref="S6:W6"/>
    <mergeCell ref="Z6:AG6"/>
    <mergeCell ref="S7:W7"/>
    <mergeCell ref="Z7:AG7"/>
    <mergeCell ref="S8:W8"/>
    <mergeCell ref="Z8:AG8"/>
    <mergeCell ref="S10:W10"/>
    <mergeCell ref="Z10:AG10"/>
    <mergeCell ref="A2:F2"/>
    <mergeCell ref="A16:P18"/>
    <mergeCell ref="A4:P4"/>
    <mergeCell ref="B7:F7"/>
    <mergeCell ref="I7:P7"/>
    <mergeCell ref="M23:N23"/>
    <mergeCell ref="M24:N24"/>
    <mergeCell ref="M26:N26"/>
    <mergeCell ref="K34:L34"/>
    <mergeCell ref="O29:P29"/>
    <mergeCell ref="M20:N20"/>
    <mergeCell ref="B6:F6"/>
    <mergeCell ref="K23:L23"/>
    <mergeCell ref="K24:L24"/>
    <mergeCell ref="K26:L26"/>
    <mergeCell ref="K27:L27"/>
    <mergeCell ref="K29:L29"/>
    <mergeCell ref="K31:L32"/>
    <mergeCell ref="G23:J23"/>
    <mergeCell ref="G24:J24"/>
    <mergeCell ref="G25:J26"/>
    <mergeCell ref="G31:H32"/>
    <mergeCell ref="F14:H14"/>
    <mergeCell ref="G21:J21"/>
    <mergeCell ref="A69:C69"/>
    <mergeCell ref="F69:H69"/>
    <mergeCell ref="K69:P69"/>
    <mergeCell ref="A70:C70"/>
    <mergeCell ref="F70:H70"/>
    <mergeCell ref="K70:P70"/>
    <mergeCell ref="A67:C67"/>
    <mergeCell ref="F67:H67"/>
    <mergeCell ref="K67:P67"/>
    <mergeCell ref="A68:C68"/>
    <mergeCell ref="F68:H68"/>
    <mergeCell ref="K68:P68"/>
    <mergeCell ref="A58:A59"/>
    <mergeCell ref="H58:H59"/>
    <mergeCell ref="H48:I48"/>
    <mergeCell ref="A50:B50"/>
    <mergeCell ref="A56:P56"/>
    <mergeCell ref="H50:P50"/>
    <mergeCell ref="H49:P49"/>
    <mergeCell ref="I52:L52"/>
    <mergeCell ref="I53:L53"/>
    <mergeCell ref="I54:L54"/>
    <mergeCell ref="A52:E52"/>
    <mergeCell ref="A57:P57"/>
    <mergeCell ref="I6:P6"/>
    <mergeCell ref="I8:P8"/>
    <mergeCell ref="I10:P10"/>
    <mergeCell ref="A1:F1"/>
    <mergeCell ref="R1:Y1"/>
    <mergeCell ref="AB38:AG38"/>
    <mergeCell ref="W52:Y52"/>
    <mergeCell ref="Z52:AC52"/>
    <mergeCell ref="AD52:AG52"/>
    <mergeCell ref="T47:W47"/>
    <mergeCell ref="AB47:AG47"/>
    <mergeCell ref="O41:P41"/>
    <mergeCell ref="F52:H52"/>
    <mergeCell ref="M52:P52"/>
    <mergeCell ref="A42:B42"/>
    <mergeCell ref="H42:I42"/>
    <mergeCell ref="A44:B44"/>
    <mergeCell ref="A45:B45"/>
    <mergeCell ref="A46:B46"/>
    <mergeCell ref="H12:K12"/>
    <mergeCell ref="M12:P12"/>
    <mergeCell ref="A12:C12"/>
    <mergeCell ref="O22:P22"/>
    <mergeCell ref="O23:P23"/>
    <mergeCell ref="R69:T69"/>
    <mergeCell ref="W69:Y69"/>
    <mergeCell ref="AB69:AG69"/>
    <mergeCell ref="R70:T70"/>
    <mergeCell ref="W70:Y70"/>
    <mergeCell ref="AB70:AG70"/>
    <mergeCell ref="A20:J20"/>
    <mergeCell ref="A21:E31"/>
    <mergeCell ref="O24:P24"/>
    <mergeCell ref="O26:P26"/>
    <mergeCell ref="O27:P27"/>
    <mergeCell ref="A61:P62"/>
    <mergeCell ref="A35:H35"/>
    <mergeCell ref="A36:H36"/>
    <mergeCell ref="O34:P34"/>
    <mergeCell ref="O35:P36"/>
    <mergeCell ref="O37:P38"/>
    <mergeCell ref="M31:N32"/>
    <mergeCell ref="M22:N22"/>
    <mergeCell ref="K35:L36"/>
    <mergeCell ref="I35:J35"/>
    <mergeCell ref="I37:J37"/>
    <mergeCell ref="A64:F64"/>
    <mergeCell ref="H64:P64"/>
    <mergeCell ref="B8:F8"/>
    <mergeCell ref="B10:F10"/>
    <mergeCell ref="A53:E53"/>
    <mergeCell ref="A54:E54"/>
    <mergeCell ref="F53:H53"/>
    <mergeCell ref="F54:H54"/>
    <mergeCell ref="M53:P53"/>
    <mergeCell ref="M54:P54"/>
    <mergeCell ref="H45:I45"/>
    <mergeCell ref="A37:H38"/>
    <mergeCell ref="A41:D41"/>
    <mergeCell ref="A43:B43"/>
    <mergeCell ref="H43:I43"/>
    <mergeCell ref="H41:M41"/>
    <mergeCell ref="O31:P32"/>
    <mergeCell ref="D12:F12"/>
    <mergeCell ref="H44:I44"/>
    <mergeCell ref="M35:N35"/>
    <mergeCell ref="M37:N37"/>
    <mergeCell ref="G27:J27"/>
    <mergeCell ref="A47:B47"/>
    <mergeCell ref="A48:B48"/>
    <mergeCell ref="A49:B49"/>
    <mergeCell ref="G28:J28"/>
  </mergeCells>
  <conditionalFormatting sqref="F53:K54 M53:P54">
    <cfRule type="cellIs" dxfId="11" priority="19" operator="equal">
      <formula>0</formula>
    </cfRule>
  </conditionalFormatting>
  <conditionalFormatting sqref="W53:AB53 AD53:AG53">
    <cfRule type="cellIs" dxfId="10" priority="17" operator="equal">
      <formula>0</formula>
    </cfRule>
  </conditionalFormatting>
  <conditionalFormatting sqref="S6:W6 S8:W8 S10:W10 Z6:AG6 Z8:AG8 Z10:AG10">
    <cfRule type="cellIs" dxfId="9" priority="15" operator="equal">
      <formula>""""""</formula>
    </cfRule>
  </conditionalFormatting>
  <conditionalFormatting sqref="I36">
    <cfRule type="cellIs" dxfId="8" priority="14" operator="equal">
      <formula>0</formula>
    </cfRule>
  </conditionalFormatting>
  <conditionalFormatting sqref="I38">
    <cfRule type="cellIs" dxfId="7" priority="13" operator="equal">
      <formula>0</formula>
    </cfRule>
  </conditionalFormatting>
  <conditionalFormatting sqref="M36">
    <cfRule type="cellIs" dxfId="6" priority="12" operator="equal">
      <formula>0</formula>
    </cfRule>
  </conditionalFormatting>
  <conditionalFormatting sqref="M38">
    <cfRule type="cellIs" dxfId="5" priority="11" operator="equal">
      <formula>0</formula>
    </cfRule>
  </conditionalFormatting>
  <conditionalFormatting sqref="I35:J35">
    <cfRule type="cellIs" dxfId="4" priority="10" operator="equal">
      <formula>0</formula>
    </cfRule>
  </conditionalFormatting>
  <conditionalFormatting sqref="I37:J37">
    <cfRule type="cellIs" dxfId="3" priority="9" operator="equal">
      <formula>0</formula>
    </cfRule>
  </conditionalFormatting>
  <conditionalFormatting sqref="M35:N35">
    <cfRule type="cellIs" dxfId="2" priority="8" operator="equal">
      <formula>0</formula>
    </cfRule>
  </conditionalFormatting>
  <conditionalFormatting sqref="M37:N37">
    <cfRule type="cellIs" dxfId="1" priority="7" operator="equal">
      <formula>0</formula>
    </cfRule>
  </conditionalFormatting>
  <conditionalFormatting sqref="G22:J22">
    <cfRule type="expression" dxfId="0" priority="3">
      <formula>$I$14="Monatliche Pauschalgebühr"</formula>
    </cfRule>
  </conditionalFormatting>
  <dataValidations count="1">
    <dataValidation type="list" allowBlank="1" showInputMessage="1" showErrorMessage="1" prompt="Bitte wählen Sie das von Ihnen gewünschte Preismodell aus!" sqref="I14:O14">
      <formula1>"Einmalige Lizenzgebühr,Monatliche Pauschalgebühr"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RegKasse</vt:lpstr>
      <vt:lpstr>RegKasse!Druckbereich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2016-02-08T12:50:17Z</dcterms:modified>
</cp:coreProperties>
</file>